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fd69f3535534e5/Dokumente/1 - Shared Folder/21 - New Long Form/Download Files/1 - Free Downloads/2 - Ready to Publish/"/>
    </mc:Choice>
  </mc:AlternateContent>
  <xr:revisionPtr revIDLastSave="2287" documentId="13_ncr:1_{E0B3C2C6-2027-D142-8D48-371D57150D74}" xr6:coauthVersionLast="47" xr6:coauthVersionMax="47" xr10:uidLastSave="{E8782FF7-FE34-4345-9A8F-97B7431485D1}"/>
  <bookViews>
    <workbookView xWindow="-96" yWindow="-96" windowWidth="23232" windowHeight="13152" xr2:uid="{00000000-000D-0000-FFFF-FFFF00000000}"/>
  </bookViews>
  <sheets>
    <sheet name="Start Here" sheetId="14" r:id="rId1"/>
    <sheet name="Final Report ➤" sheetId="13" r:id="rId2"/>
    <sheet name="Revenue" sheetId="3" r:id="rId3"/>
    <sheet name="Costs" sheetId="4" r:id="rId4"/>
    <sheet name="Report" sheetId="5" r:id="rId5"/>
    <sheet name="Calculations" sheetId="6" state="hidden" r:id="rId6"/>
    <sheet name="Design Collection ➤" sheetId="8" r:id="rId7"/>
    <sheet name="_template" sheetId="2" r:id="rId8"/>
    <sheet name="KPI Cards" sheetId="9" r:id="rId9"/>
    <sheet name="Chart Designs" sheetId="10" r:id="rId10"/>
    <sheet name="Report Layouts" sheetId="12" r:id="rId11"/>
    <sheet name="Table Styles" sheetId="7" r:id="rId12"/>
    <sheet name="Color Palettes" sheetId="11" r:id="rId13"/>
  </sheets>
  <definedNames>
    <definedName name="_xlchart.v1.0" hidden="1">Calculations!$G$7:$G$9</definedName>
    <definedName name="_xlchart.v1.1" hidden="1">Calculations!$H$7:$H$9</definedName>
    <definedName name="_xlchart.v1.2" hidden="1">Calculations!$G$7:$G$9</definedName>
    <definedName name="_xlchart.v1.3" hidden="1">Calculations!$H$7:$H$9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6" l="1" a="1"/>
  <c r="N12" i="6"/>
  <c r="N11" i="6"/>
  <c r="N10" i="6"/>
  <c r="N9" i="6"/>
  <c r="H8" i="6"/>
  <c r="H9" i="6"/>
  <c r="H7" i="6"/>
  <c r="F31" i="5"/>
  <c r="F32" i="5"/>
  <c r="F35" i="5"/>
  <c r="F36" i="5"/>
  <c r="F37" i="5"/>
  <c r="K13" i="6" a="1"/>
  <c r="K12" i="6"/>
  <c r="K11" i="6"/>
  <c r="K10" i="6"/>
  <c r="K9" i="6"/>
  <c r="K23" i="5"/>
  <c r="L23" i="5"/>
  <c r="K35" i="5"/>
  <c r="L35" i="5"/>
  <c r="D13" i="6"/>
  <c r="C13" i="6"/>
  <c r="E13" i="6" s="1"/>
  <c r="D12" i="6"/>
  <c r="C12" i="6"/>
  <c r="E12" i="6" s="1"/>
  <c r="D11" i="6"/>
  <c r="C11" i="6"/>
  <c r="E11" i="6" s="1"/>
  <c r="D10" i="6"/>
  <c r="C10" i="6"/>
  <c r="E10" i="6" s="1"/>
  <c r="D9" i="6"/>
  <c r="C9" i="6"/>
  <c r="E9" i="6" s="1"/>
  <c r="D8" i="6"/>
  <c r="C8" i="6"/>
  <c r="E8" i="6" s="1"/>
  <c r="K17" i="5"/>
  <c r="L17" i="5" s="1"/>
  <c r="K18" i="5"/>
  <c r="L18" i="5" s="1"/>
  <c r="K19" i="5"/>
  <c r="L19" i="5" s="1"/>
  <c r="K20" i="5"/>
  <c r="L20" i="5"/>
  <c r="K21" i="5"/>
  <c r="L21" i="5"/>
  <c r="K22" i="5"/>
  <c r="L22" i="5" s="1"/>
  <c r="K31" i="5"/>
  <c r="L31" i="5" s="1"/>
  <c r="K32" i="5"/>
  <c r="L32" i="5" s="1"/>
  <c r="K33" i="5"/>
  <c r="L33" i="5"/>
  <c r="K34" i="5"/>
  <c r="L34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<sst xmlns="http://schemas.openxmlformats.org/spreadsheetml/2006/main" count="479" uniqueCount="244">
  <si>
    <t>Date</t>
  </si>
  <si>
    <t>Client</t>
  </si>
  <si>
    <t>Project</t>
  </si>
  <si>
    <t>Service</t>
  </si>
  <si>
    <t>Revenue</t>
  </si>
  <si>
    <t>Status</t>
  </si>
  <si>
    <t>GreenLeaf Café</t>
  </si>
  <si>
    <t>Website Redesign</t>
  </si>
  <si>
    <t>Web Design</t>
  </si>
  <si>
    <t>Paid</t>
  </si>
  <si>
    <t>Total Revenue</t>
  </si>
  <si>
    <t>UrbanNest Realty</t>
  </si>
  <si>
    <t>Property Brochure</t>
  </si>
  <si>
    <t>Presentation Design</t>
  </si>
  <si>
    <t>Total Costs</t>
  </si>
  <si>
    <t>Average Project Value</t>
  </si>
  <si>
    <t>BrightPath Coaching</t>
  </si>
  <si>
    <t>Brand Refresh</t>
  </si>
  <si>
    <t>Branding</t>
  </si>
  <si>
    <t>Net Profit</t>
  </si>
  <si>
    <t>Peak Fitness</t>
  </si>
  <si>
    <t>Landing Page</t>
  </si>
  <si>
    <t>Profit Margin</t>
  </si>
  <si>
    <t>Maple &amp; Co.</t>
  </si>
  <si>
    <t>Monthly Content</t>
  </si>
  <si>
    <t>Content Support</t>
  </si>
  <si>
    <t>Outstanding Invoices</t>
  </si>
  <si>
    <t>Oakline Consulting</t>
  </si>
  <si>
    <t>Investor Deck</t>
  </si>
  <si>
    <t>Menu &amp; Signage</t>
  </si>
  <si>
    <t>Listing Campaign</t>
  </si>
  <si>
    <t>Course Sales Page</t>
  </si>
  <si>
    <t>Member Onboarding</t>
  </si>
  <si>
    <t>Largest Project</t>
  </si>
  <si>
    <t>Spring Campaign</t>
  </si>
  <si>
    <t>Website Refresh</t>
  </si>
  <si>
    <t>Number of Clients</t>
  </si>
  <si>
    <t>Summer Campaign</t>
  </si>
  <si>
    <t>Sales Deck</t>
  </si>
  <si>
    <t>Outstanding</t>
  </si>
  <si>
    <t>Month</t>
  </si>
  <si>
    <t>Costs</t>
  </si>
  <si>
    <t>Profit</t>
  </si>
  <si>
    <t>Workbook Design</t>
  </si>
  <si>
    <t>Jan</t>
  </si>
  <si>
    <t>Monthly Avg Profit</t>
  </si>
  <si>
    <t>Campaign Landing Page</t>
  </si>
  <si>
    <t>Feb</t>
  </si>
  <si>
    <t>Mar</t>
  </si>
  <si>
    <t>Quarterly Report</t>
  </si>
  <si>
    <t>Apr</t>
  </si>
  <si>
    <t>Outstanding Count</t>
  </si>
  <si>
    <t>May</t>
  </si>
  <si>
    <t>Jun</t>
  </si>
  <si>
    <t>Category</t>
  </si>
  <si>
    <t>Description</t>
  </si>
  <si>
    <t>Related Client</t>
  </si>
  <si>
    <t>Amount</t>
  </si>
  <si>
    <t>Software &amp; Subscriptions</t>
  </si>
  <si>
    <t>Adobe Creative Cloud</t>
  </si>
  <si>
    <t>General</t>
  </si>
  <si>
    <t>Revenue by Client</t>
  </si>
  <si>
    <t>Freelancers &amp; Contractors</t>
  </si>
  <si>
    <t>Copywriting support</t>
  </si>
  <si>
    <t>% of Total</t>
  </si>
  <si>
    <t>Marketing &amp; Sales</t>
  </si>
  <si>
    <t>Local networking event</t>
  </si>
  <si>
    <t>Office &amp; Operations</t>
  </si>
  <si>
    <t>Coworking membership</t>
  </si>
  <si>
    <t>Microsoft 365 and hosting</t>
  </si>
  <si>
    <t>Development support</t>
  </si>
  <si>
    <t>Instagram campaign</t>
  </si>
  <si>
    <t>Accounting software</t>
  </si>
  <si>
    <t>Canva and Notion</t>
  </si>
  <si>
    <t>Photography support</t>
  </si>
  <si>
    <t>Email newsletter promotion</t>
  </si>
  <si>
    <t>Laptop accessories</t>
  </si>
  <si>
    <t>Cloud storage and hosting</t>
  </si>
  <si>
    <t>Illustration support</t>
  </si>
  <si>
    <t>Sponsored LinkedIn post</t>
  </si>
  <si>
    <t>Video editing support</t>
  </si>
  <si>
    <t>Client referral gifts</t>
  </si>
  <si>
    <t>Business insurance</t>
  </si>
  <si>
    <t>Portfolio promotion</t>
  </si>
  <si>
    <t>Overdue Invoices</t>
  </si>
  <si>
    <t>Overdue Count</t>
  </si>
  <si>
    <t>[Worksheet Title]</t>
  </si>
  <si>
    <t xml:space="preserve"> [Subtitle]</t>
  </si>
  <si>
    <t xml:space="preserve"> H1 2026 (Jan-Jun) | All amounts in USD</t>
  </si>
  <si>
    <t>Financial Report</t>
  </si>
  <si>
    <t>Financial Performance (Monthly)</t>
  </si>
  <si>
    <t>Insights</t>
  </si>
  <si>
    <t>Costs by Category</t>
  </si>
  <si>
    <t>Calculations</t>
  </si>
  <si>
    <t xml:space="preserve"> Everything that is only required in the backend</t>
  </si>
  <si>
    <t>Chart: Financial Performance</t>
  </si>
  <si>
    <t>Total</t>
  </si>
  <si>
    <t>Profit Insights</t>
  </si>
  <si>
    <t>Client Insights</t>
  </si>
  <si>
    <t>Highlight KPIs</t>
  </si>
  <si>
    <t>PRIMARY</t>
  </si>
  <si>
    <t>SECONDARY</t>
  </si>
  <si>
    <t># Transactions</t>
  </si>
  <si>
    <t>Chart: Net Profit Breakdown</t>
  </si>
  <si>
    <t>Table Styles</t>
  </si>
  <si>
    <t xml:space="preserve"> A collection of clean table styles</t>
  </si>
  <si>
    <t>Design Collection</t>
  </si>
  <si>
    <t xml:space="preserve"> A mini starter collection of clean Excel designs</t>
  </si>
  <si>
    <t>Color Pallettes</t>
  </si>
  <si>
    <t>Report Layouts</t>
  </si>
  <si>
    <t>KPI Card Designs</t>
  </si>
  <si>
    <t xml:space="preserve"> A collection of clean KPI card designs</t>
  </si>
  <si>
    <t>KPI Cards</t>
  </si>
  <si>
    <t>_template</t>
  </si>
  <si>
    <t>Design Element</t>
  </si>
  <si>
    <t xml:space="preserve"> A collection of clean chart designs</t>
  </si>
  <si>
    <t>Chart Designs</t>
  </si>
  <si>
    <t>Color Palettes</t>
  </si>
  <si>
    <t xml:space="preserve"> A collection of clean color palettes</t>
  </si>
  <si>
    <t>ExcelFind Nova</t>
  </si>
  <si>
    <t>Name</t>
  </si>
  <si>
    <t>#FFFFFF</t>
  </si>
  <si>
    <t>#172144</t>
  </si>
  <si>
    <t>#40D492</t>
  </si>
  <si>
    <t>#F0E936</t>
  </si>
  <si>
    <t>#F9B710</t>
  </si>
  <si>
    <t>#FE1684</t>
  </si>
  <si>
    <t>#9237BC</t>
  </si>
  <si>
    <t>#4633F2</t>
  </si>
  <si>
    <t>#3285F3</t>
  </si>
  <si>
    <t>#8E94B8</t>
  </si>
  <si>
    <t xml:space="preserve"> A collection of clean report layouts</t>
  </si>
  <si>
    <t>[Section Title]</t>
  </si>
  <si>
    <t>Report Layout 1: Header KPI section, 4 main sections</t>
  </si>
  <si>
    <t>Report Layout 2: [Your Custom Layout]</t>
  </si>
  <si>
    <t>Report Layout 3: [Your Custom Layout]</t>
  </si>
  <si>
    <t>Report Layout 4: [Your Custom Layout]</t>
  </si>
  <si>
    <t>Chart Design 1: Combo charts with bars &amp; line</t>
  </si>
  <si>
    <t>Chart Design 2: Waterfall Chart</t>
  </si>
  <si>
    <t>Chart Design 3: [Your Custom Chart Design]</t>
  </si>
  <si>
    <t>Chart Design 4: [Your Custom Chart Design]</t>
  </si>
  <si>
    <t>Chart Design 5: [Your Custom Chart Design]</t>
  </si>
  <si>
    <t>Chart Design 6: [Your Custom Chart Design]</t>
  </si>
  <si>
    <t>KPI Card Design 1: Multi-KPI Card with 5 KPIs (primary &amp; secondary)</t>
  </si>
  <si>
    <t>KPI Card Design 2: Multi-KPI Card with 3 KPIs (primary &amp; secondary)</t>
  </si>
  <si>
    <t>KPI Card Design 3: Single KPI Card (primary &amp; secondary)</t>
  </si>
  <si>
    <t>Table Style 1: Dark Steel blue with light stripes</t>
  </si>
  <si>
    <t>Table Style 2: Light Steel blue with light stripes</t>
  </si>
  <si>
    <t>Table Style 3: [Your Custom Table Style]</t>
  </si>
  <si>
    <t>Table Style 4: [Your Custom Table Style]</t>
  </si>
  <si>
    <t>Table Style 5: [Your Custom Table Style]</t>
  </si>
  <si>
    <t>Table Style 6: [Your Custom Table Style]</t>
  </si>
  <si>
    <t>Table Style 7: [Your Custom Table Style]</t>
  </si>
  <si>
    <t>Table Style 8: [Your Custom Table Style]</t>
  </si>
  <si>
    <t>Final Report</t>
  </si>
  <si>
    <t>A collection of clean table style</t>
  </si>
  <si>
    <t>A clean worksheet template with title &amp; subtitle placeholder</t>
  </si>
  <si>
    <t>How to Use</t>
  </si>
  <si>
    <t>Create your new worksheets from this template sheet. Duplicate this sheet by holding Ctrl + dragging the worksheet tab to the right.</t>
  </si>
  <si>
    <t>Apply the demonstrated table styles by selecting them for your next tables from the "Custom" section of table styles.</t>
  </si>
  <si>
    <t>A collection of clean KPI card styles</t>
  </si>
  <si>
    <t>Copy the card designs and link them to your own content</t>
  </si>
  <si>
    <t>A collection of clean chart designs</t>
  </si>
  <si>
    <t>Quick: Copy chart and change source data - Permanent: Save the chart you want to reuse as chart template, in new workbook select template as Chart Type</t>
  </si>
  <si>
    <t>A collection of clean color palettes</t>
  </si>
  <si>
    <t>A collection of clean report layouts</t>
  </si>
  <si>
    <t>Copy and paste the layout. Then fill in your content.</t>
  </si>
  <si>
    <t>dk1</t>
  </si>
  <si>
    <t>lk1</t>
  </si>
  <si>
    <t>dk2</t>
  </si>
  <si>
    <t>lt2</t>
  </si>
  <si>
    <t>accent1</t>
  </si>
  <si>
    <t>accent2</t>
  </si>
  <si>
    <t>accent3</t>
  </si>
  <si>
    <t>accent4</t>
  </si>
  <si>
    <t>accent5</t>
  </si>
  <si>
    <t>accecnt6</t>
  </si>
  <si>
    <t>hlink</t>
  </si>
  <si>
    <t>folHLink</t>
  </si>
  <si>
    <t>Color Pallete 1</t>
  </si>
  <si>
    <t>Color Pallete 2</t>
  </si>
  <si>
    <t>Color Pallete 3</t>
  </si>
  <si>
    <t>Color Pallete 4</t>
  </si>
  <si>
    <t>Color Pallete 5</t>
  </si>
  <si>
    <t>Color Pallete 6</t>
  </si>
  <si>
    <t>Create a new custom color palette and copy paste the color hex codes into the respective field</t>
  </si>
  <si>
    <t>Manually</t>
  </si>
  <si>
    <t>Fast Track</t>
  </si>
  <si>
    <t>📌 How to add more designs to your design collection?</t>
  </si>
  <si>
    <t>Every time you build or see a nice design element, copy and paste it into the respective section of the design collection</t>
  </si>
  <si>
    <t>Pages</t>
  </si>
  <si>
    <t>Report</t>
  </si>
  <si>
    <t>All revenue transactions</t>
  </si>
  <si>
    <t>All costs transactions</t>
  </si>
  <si>
    <t>The final report</t>
  </si>
  <si>
    <t>Design Rules</t>
  </si>
  <si>
    <t xml:space="preserve"> The final report created in the Excel Design Class and the 6 Design Rules applied</t>
  </si>
  <si>
    <t>1. Create a clear &amp; consistent worksheet structure</t>
  </si>
  <si>
    <t>2. Remove visual noise</t>
  </si>
  <si>
    <t>3. Create a clear visual content structure</t>
  </si>
  <si>
    <t>4. Show information in the clearest way</t>
  </si>
  <si>
    <t>5. Use color intentionally</t>
  </si>
  <si>
    <t>6. Guide attention with contrast</t>
  </si>
  <si>
    <t>Details</t>
  </si>
  <si>
    <t>Decide which information to keep, hide, or remove. Show information in the form that is easiest to understand.</t>
  </si>
  <si>
    <t>Every color should have a job and be used consistently throughout the file.</t>
  </si>
  <si>
    <t>Make each worksheet easy to scan on the high level in a few seconds.</t>
  </si>
  <si>
    <t>Group related information, create a predictable reading flow, and give every section enough space to breath.</t>
  </si>
  <si>
    <t>Remove gridlines, unnecessary formatting, and focus on basic formatting and alignment.</t>
  </si>
  <si>
    <t>Use a clean template worksheet to create consistent worksheet throughout your file.</t>
  </si>
  <si>
    <r>
      <t xml:space="preserve">Get our pre-built </t>
    </r>
    <r>
      <rPr>
        <b/>
        <sz val="10"/>
        <color theme="0" tint="-0.499984740745262"/>
        <rFont val="Calibri"/>
        <family val="2"/>
        <scheme val="minor"/>
      </rPr>
      <t>Excel Design Toolkit</t>
    </r>
    <r>
      <rPr>
        <sz val="10"/>
        <color theme="0" tint="-0.499984740745262"/>
        <rFont val="Calibri"/>
        <family val="2"/>
        <scheme val="minor"/>
      </rPr>
      <t xml:space="preserve"> with over 100 pre-built design elements</t>
    </r>
  </si>
  <si>
    <t>Your Mini Excel Design Collection</t>
  </si>
  <si>
    <t>The finished class report plus a starter set of clean design elements to reuse in your own Excel files.</t>
  </si>
  <si>
    <t>WHAT’S INSIDE</t>
  </si>
  <si>
    <t>QUICK DESIGN CHECK</t>
  </si>
  <si>
    <t>Run through this before you share your next report.</t>
  </si>
  <si>
    <t>1</t>
  </si>
  <si>
    <t>The finished report from the class with all 6 design rules applied. Use it as your reference.</t>
  </si>
  <si>
    <t>Clear worksheet structure</t>
  </si>
  <si>
    <t>Open the final report  →</t>
  </si>
  <si>
    <t>2</t>
  </si>
  <si>
    <t>No visual noise</t>
  </si>
  <si>
    <t>A clean template sheet, KPI cards, chart designs, report layouts, table styles and color palettes.</t>
  </si>
  <si>
    <t>3</t>
  </si>
  <si>
    <t>Clear content structure</t>
  </si>
  <si>
    <t>Open the design collection  →</t>
  </si>
  <si>
    <t>4</t>
  </si>
  <si>
    <t>Information shown clearly</t>
  </si>
  <si>
    <t>Make it your own</t>
  </si>
  <si>
    <t>5</t>
  </si>
  <si>
    <t>Color used intentionally</t>
  </si>
  <si>
    <t>Every time you build or spot a nice design element, paste it into the matching sheet.</t>
  </si>
  <si>
    <t>6</t>
  </si>
  <si>
    <t>Attention guided by contrast</t>
  </si>
  <si>
    <t>WHEN YOU WANT MORE</t>
  </si>
  <si>
    <t>From a starter set to 100+ design elements</t>
  </si>
  <si>
    <t>The Excel Design Toolkit is the full version of this mini collection: 100+ ready-made worksheet layouts, KPI cards, chart designs, table styles and color palettes, all built on the same 6 design rules. Copy them into your next report and just fill in your data.</t>
  </si>
  <si>
    <t>Optional. This mini collection is yours to keep and extend either way.</t>
  </si>
  <si>
    <t>Tip: start every new worksheet from the _template sheet. Hold Ctrl and drag its tab to duplicate it.</t>
  </si>
  <si>
    <t>AFTER THE CLASS</t>
  </si>
  <si>
    <t>Build your next report faster</t>
  </si>
  <si>
    <t>Optional. Everything in this file works without it.</t>
  </si>
  <si>
    <t>FAST TRACK</t>
  </si>
  <si>
    <t>Grow this collection to 100+ design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</si>
</sst>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</numFmts>
  <fonts count="33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14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26"/>
      <color rgb="FF16213F"/>
      <name val="Calibri"/>
      <family val="2"/>
      <scheme val="minor"/>
    </font>
    <font>
      <sz val="12"/>
      <color rgb="FF5B6474"/>
      <name val="Calibri"/>
      <family val="2"/>
      <scheme val="minor"/>
    </font>
    <font>
      <sz val="9"/>
      <color rgb="FFA3ABBA"/>
      <name val="Calibri"/>
      <family val="2"/>
      <scheme val="minor"/>
    </font>
    <font>
      <b/>
      <sz val="10"/>
      <color rgb="FF0F66FF"/>
      <name val="Calibri"/>
      <family val="2"/>
      <scheme val="minor"/>
    </font>
    <font>
      <b/>
      <sz val="13"/>
      <color rgb="FF16213F"/>
      <name val="Calibri"/>
      <family val="2"/>
      <scheme val="minor"/>
    </font>
    <font>
      <sz val="11"/>
      <color rgb="FF5B6474"/>
      <name val="Calibri"/>
      <family val="2"/>
      <scheme val="minor"/>
    </font>
    <font>
      <b/>
      <u/>
      <sz val="11"/>
      <color rgb="FF0F66FF"/>
      <name val="Calibri"/>
      <family val="2"/>
      <scheme val="minor"/>
    </font>
    <font>
      <sz val="11"/>
      <color rgb="FF5B6474"/>
      <name val="Calibri"/>
      <family val="2"/>
      <scheme val="minor"/>
    </font>
    <font>
      <b/>
      <sz val="10"/>
      <color rgb="FF0F66FF"/>
      <name val="Calibri"/>
      <family val="2"/>
      <scheme val="minor"/>
    </font>
    <font>
      <sz val="11"/>
      <color rgb="FF5B6474"/>
      <name val="Calibri"/>
      <family val="2"/>
      <scheme val="minor"/>
    </font>
    <font>
      <b/>
      <sz val="10"/>
      <color rgb="FF0F66FF"/>
      <name val="Calibri"/>
      <family val="2"/>
      <scheme val="minor"/>
    </font>
    <font>
      <sz val="11"/>
      <color rgb="FF5B6474"/>
      <name val="Calibri"/>
      <family val="2"/>
      <scheme val="minor"/>
    </font>
    <font>
      <sz val="11"/>
      <color rgb="FF5B6474"/>
      <name val="Calibri"/>
      <family val="2"/>
      <scheme val="minor"/>
    </font>
    <font>
      <b/>
      <sz val="17"/>
      <color rgb="FF16213F"/>
      <name val="Calibri"/>
      <family val="2"/>
      <scheme val="minor"/>
    </font>
    <font>
      <b/>
      <sz val="17"/>
      <color rgb="FF16213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16213F"/>
      <name val="Calibri"/>
      <family val="2"/>
      <scheme val="minor"/>
    </font>
    <font>
      <sz val="11"/>
      <color rgb="FFA3ABBA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2144"/>
        <bgColor indexed="64"/>
      </patternFill>
    </fill>
    <fill>
      <patternFill patternType="solid">
        <fgColor rgb="FF40D492"/>
        <bgColor indexed="64"/>
      </patternFill>
    </fill>
    <fill>
      <patternFill patternType="solid">
        <fgColor rgb="FFF0E936"/>
        <bgColor indexed="64"/>
      </patternFill>
    </fill>
    <fill>
      <patternFill patternType="solid">
        <fgColor rgb="FFF9B710"/>
        <bgColor indexed="64"/>
      </patternFill>
    </fill>
    <fill>
      <patternFill patternType="solid">
        <fgColor rgb="FFFE1684"/>
        <bgColor indexed="64"/>
      </patternFill>
    </fill>
    <fill>
      <patternFill patternType="solid">
        <fgColor rgb="FF9237BC"/>
        <bgColor indexed="64"/>
      </patternFill>
    </fill>
    <fill>
      <patternFill patternType="solid">
        <fgColor rgb="FF4633F2"/>
        <bgColor indexed="64"/>
      </patternFill>
    </fill>
    <fill>
      <patternFill patternType="solid">
        <fgColor rgb="FF3285F3"/>
        <bgColor indexed="64"/>
      </patternFill>
    </fill>
    <fill>
      <patternFill patternType="solid">
        <fgColor rgb="FF8E94B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7FC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0F66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4" fontId="0" fillId="0" borderId="0" xfId="2" applyFont="1"/>
    <xf numFmtId="165" fontId="0" fillId="0" borderId="0" xfId="2" applyNumberFormat="1" applyFont="1"/>
    <xf numFmtId="166" fontId="0" fillId="0" borderId="0" xfId="1" applyNumberFormat="1" applyFont="1"/>
    <xf numFmtId="167" fontId="0" fillId="0" borderId="0" xfId="3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1" xfId="0" applyFont="1" applyBorder="1"/>
    <xf numFmtId="165" fontId="0" fillId="0" borderId="0" xfId="0" applyNumberForma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7" fillId="0" borderId="0" xfId="0" applyFont="1"/>
    <xf numFmtId="0" fontId="8" fillId="0" borderId="1" xfId="0" applyFont="1" applyBorder="1"/>
    <xf numFmtId="43" fontId="8" fillId="0" borderId="1" xfId="1" applyFont="1" applyBorder="1" applyAlignment="1">
      <alignment horizontal="right"/>
    </xf>
    <xf numFmtId="0" fontId="2" fillId="0" borderId="11" xfId="0" applyFont="1" applyBorder="1"/>
    <xf numFmtId="165" fontId="2" fillId="0" borderId="11" xfId="2" applyNumberFormat="1" applyFont="1" applyBorder="1"/>
    <xf numFmtId="167" fontId="2" fillId="0" borderId="11" xfId="3" applyNumberFormat="1" applyFont="1" applyBorder="1"/>
    <xf numFmtId="0" fontId="2" fillId="0" borderId="12" xfId="0" applyFont="1" applyBorder="1"/>
    <xf numFmtId="165" fontId="2" fillId="0" borderId="12" xfId="2" applyNumberFormat="1" applyFont="1" applyBorder="1"/>
    <xf numFmtId="167" fontId="2" fillId="0" borderId="12" xfId="3" applyNumberFormat="1" applyFont="1" applyBorder="1"/>
    <xf numFmtId="0" fontId="2" fillId="0" borderId="13" xfId="0" applyFont="1" applyBorder="1"/>
    <xf numFmtId="165" fontId="2" fillId="0" borderId="13" xfId="2" applyNumberFormat="1" applyFont="1" applyBorder="1"/>
    <xf numFmtId="167" fontId="2" fillId="0" borderId="13" xfId="3" applyNumberFormat="1" applyFont="1" applyBorder="1"/>
    <xf numFmtId="0" fontId="8" fillId="0" borderId="10" xfId="0" applyFont="1" applyBorder="1"/>
    <xf numFmtId="165" fontId="8" fillId="0" borderId="10" xfId="0" applyNumberFormat="1" applyFont="1" applyBorder="1"/>
    <xf numFmtId="167" fontId="8" fillId="0" borderId="10" xfId="3" applyNumberFormat="1" applyFont="1" applyBorder="1"/>
    <xf numFmtId="167" fontId="2" fillId="0" borderId="0" xfId="3" applyNumberFormat="1" applyFont="1"/>
    <xf numFmtId="165" fontId="2" fillId="0" borderId="0" xfId="2" applyNumberFormat="1" applyFont="1"/>
    <xf numFmtId="166" fontId="2" fillId="0" borderId="0" xfId="1" applyNumberFormat="1" applyFont="1"/>
    <xf numFmtId="0" fontId="0" fillId="0" borderId="1" xfId="0" applyBorder="1"/>
    <xf numFmtId="0" fontId="10" fillId="0" borderId="0" xfId="0" applyFont="1"/>
    <xf numFmtId="0" fontId="0" fillId="0" borderId="0" xfId="0" applyAlignment="1">
      <alignment vertical="center"/>
    </xf>
    <xf numFmtId="0" fontId="13" fillId="0" borderId="14" xfId="0" applyFont="1" applyBorder="1"/>
    <xf numFmtId="0" fontId="0" fillId="0" borderId="14" xfId="0" applyBorder="1"/>
    <xf numFmtId="0" fontId="14" fillId="0" borderId="0" xfId="0" applyFont="1"/>
    <xf numFmtId="0" fontId="11" fillId="0" borderId="11" xfId="4" applyBorder="1"/>
    <xf numFmtId="0" fontId="10" fillId="0" borderId="11" xfId="0" applyFont="1" applyBorder="1"/>
    <xf numFmtId="0" fontId="11" fillId="0" borderId="12" xfId="4" applyBorder="1"/>
    <xf numFmtId="0" fontId="10" fillId="0" borderId="12" xfId="0" applyFont="1" applyBorder="1"/>
    <xf numFmtId="0" fontId="9" fillId="3" borderId="15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/>
    </xf>
    <xf numFmtId="0" fontId="0" fillId="0" borderId="15" xfId="0" applyBorder="1"/>
    <xf numFmtId="0" fontId="10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7" fillId="0" borderId="0" xfId="0" applyFont="1" applyAlignment="1">
      <alignment horizontal="left" vertical="center"/>
    </xf>
    <xf numFmtId="0" fontId="18" fillId="14" borderId="0" xfId="0" applyFont="1" applyFill="1" applyAlignment="1">
      <alignment horizontal="left" vertical="center"/>
    </xf>
    <xf numFmtId="0" fontId="22" fillId="14" borderId="0" xfId="0" applyFont="1" applyFill="1" applyAlignment="1">
      <alignment horizontal="left" vertical="center"/>
    </xf>
    <xf numFmtId="0" fontId="23" fillId="15" borderId="0" xfId="0" applyFont="1" applyFill="1" applyAlignment="1">
      <alignment horizontal="left" vertical="center"/>
    </xf>
    <xf numFmtId="0" fontId="25" fillId="15" borderId="0" xfId="0" applyFont="1" applyFill="1" applyAlignment="1">
      <alignment horizontal="left" vertical="center" indent="1"/>
    </xf>
    <xf numFmtId="0" fontId="26" fillId="15" borderId="0" xfId="0" applyFont="1" applyFill="1" applyAlignment="1">
      <alignment horizontal="left" vertical="top" wrapText="1" indent="1"/>
    </xf>
    <xf numFmtId="0" fontId="27" fillId="15" borderId="0" xfId="0" applyFont="1" applyFill="1" applyAlignment="1">
      <alignment horizontal="left" vertical="center"/>
    </xf>
    <xf numFmtId="0" fontId="28" fillId="15" borderId="0" xfId="0" applyFont="1" applyFill="1" applyAlignment="1">
      <alignment horizontal="left" vertical="center"/>
    </xf>
    <xf numFmtId="0" fontId="29" fillId="15" borderId="0" xfId="0" applyFont="1" applyFill="1" applyAlignment="1">
      <alignment horizontal="left" vertical="center" indent="1"/>
    </xf>
    <xf numFmtId="0" fontId="30" fillId="16" borderId="0" xfId="0" applyFont="1" applyFill="1" applyAlignment="1">
      <alignment horizontal="center" vertical="center"/>
    </xf>
    <xf numFmtId="0" fontId="19" fillId="14" borderId="0" xfId="0" applyFont="1" applyFill="1" applyAlignment="1">
      <alignment horizontal="left" vertical="center" indent="1"/>
    </xf>
    <xf numFmtId="0" fontId="22" fillId="14" borderId="0" xfId="0" applyFont="1" applyFill="1" applyAlignment="1">
      <alignment horizontal="left" vertical="center" indent="1"/>
    </xf>
    <xf numFmtId="0" fontId="21" fillId="14" borderId="0" xfId="0" applyFont="1" applyFill="1" applyAlignment="1">
      <alignment horizontal="left" vertical="center" indent="1"/>
    </xf>
    <xf numFmtId="0" fontId="31" fillId="14" borderId="0" xfId="0" applyFont="1" applyFill="1" applyAlignment="1">
      <alignment horizontal="left" vertical="center" indent="1"/>
    </xf>
    <xf numFmtId="0" fontId="24" fillId="15" borderId="0" xfId="0" applyFont="1" applyFill="1" applyAlignment="1">
      <alignment horizontal="left" vertical="top" wrapText="1"/>
    </xf>
    <xf numFmtId="0" fontId="27" fillId="15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/>
    <xf numFmtId="0" fontId="16" fillId="0" borderId="0" xfId="0" applyFont="1" applyAlignment="1">
      <alignment horizontal="left" vertical="center"/>
    </xf>
    <xf numFmtId="0" fontId="20" fillId="14" borderId="0" xfId="0" applyFont="1" applyFill="1" applyAlignment="1">
      <alignment horizontal="left" vertical="top" wrapText="1" indent="1"/>
    </xf>
    <xf numFmtId="0" fontId="22" fillId="14" borderId="0" xfId="0" applyFont="1" applyFill="1" applyAlignment="1">
      <alignment horizontal="left" vertical="center" indent="1"/>
    </xf>
    <xf numFmtId="0" fontId="20" fillId="14" borderId="0" xfId="0" applyFont="1" applyFill="1" applyAlignment="1">
      <alignment horizontal="left" vertical="top" wrapText="1"/>
    </xf>
    <xf numFmtId="0" fontId="22" fillId="14" borderId="0" xfId="0" applyFont="1" applyFill="1" applyAlignment="1">
      <alignment horizontal="left" vertical="center"/>
    </xf>
    <xf numFmtId="0" fontId="26" fillId="15" borderId="0" xfId="0" applyFont="1" applyFill="1" applyAlignment="1">
      <alignment horizontal="left" vertical="top" wrapText="1" indent="1"/>
    </xf>
    <xf numFmtId="0" fontId="10" fillId="0" borderId="0" xfId="0" applyFont="1" applyAlignment="1">
      <alignment horizontal="left"/>
    </xf>
    <xf numFmtId="0" fontId="25" fillId="15" borderId="0" xfId="0" applyFont="1" applyFill="1" applyAlignment="1">
      <alignment horizontal="left" vertical="center" indent="1"/>
    </xf>
    <xf numFmtId="0" fontId="29" fillId="15" borderId="0" xfId="0" applyFont="1" applyFill="1" applyAlignment="1">
      <alignment horizontal="left" vertical="center" indent="1"/>
    </xf>
    <xf numFmtId="0" fontId="0" fillId="13" borderId="16" xfId="0" applyFill="1" applyBorder="1" applyAlignment="1">
      <alignment horizontal="left"/>
    </xf>
    <xf numFmtId="0" fontId="0" fillId="13" borderId="17" xfId="0" applyFill="1" applyBorder="1" applyAlignment="1">
      <alignment horizontal="left"/>
    </xf>
    <xf numFmtId="0" fontId="32" fillId="14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5">
    <cellStyle name="Comma" xfId="1" builtinId="3"/>
    <cellStyle name="Currency" xfId="2" builtinId="4"/>
    <cellStyle name="Hyperlink" xfId="4" builtinId="8"/>
    <cellStyle name="Normal" xfId="0" builtinId="0" customBuiltin="1"/>
    <cellStyle name="Percent" xfId="3" builtinId="5"/>
  </cellStyles>
  <dxfs count="21">
    <dxf>
      <numFmt numFmtId="164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</font>
    </dxf>
    <dxf>
      <numFmt numFmtId="164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border>
        <bottom style="thin">
          <color rgb="FF000000"/>
        </bottom>
      </border>
    </dxf>
    <dxf>
      <font>
        <b/>
      </font>
    </dxf>
    <dxf>
      <numFmt numFmtId="164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</font>
    </dxf>
    <dxf>
      <alignment horizontal="center" vertical="bottom" textRotation="0" wrapText="0" indent="0" justifyLastLine="0" shrinkToFit="0" readingOrder="0"/>
    </dxf>
    <dxf>
      <numFmt numFmtId="164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</font>
    </dxf>
    <dxf>
      <fill>
        <patternFill>
          <bgColor rgb="FFF9F9F9"/>
        </patternFill>
      </fill>
    </dxf>
    <dxf>
      <font>
        <b/>
        <i val="0"/>
        <color theme="0"/>
      </font>
      <fill>
        <patternFill>
          <bgColor theme="9"/>
        </patternFill>
      </fill>
    </dxf>
    <dxf>
      <fill>
        <patternFill>
          <bgColor rgb="FFF9F9F9"/>
        </patternFill>
      </fill>
    </dxf>
    <dxf>
      <font>
        <b/>
        <i val="0"/>
        <color auto="1"/>
      </font>
      <fill>
        <patternFill>
          <bgColor theme="9" tint="0.79998168889431442"/>
        </patternFill>
      </fill>
    </dxf>
  </dxfs>
  <tableStyles count="2" defaultTableStyle="TableStyleMedium2" defaultPivotStyle="PivotStyleLight16">
    <tableStyle name="Costs Table Style" pivot="0" count="2" xr9:uid="{A6F2BA4D-9EEA-468F-B0FD-A6177E93CF95}">
      <tableStyleElement type="headerRow" dxfId="20"/>
      <tableStyleElement type="secondRowStripe" dxfId="19"/>
    </tableStyle>
    <tableStyle name="Rev Table Style" pivot="0" count="2" xr9:uid="{9662EFD5-D513-49B7-92F1-0A2E6350726A}">
      <tableStyleElement type="headerRow" dxfId="18"/>
      <tableStyleElement type="secondRowStripe" dxfId="17"/>
    </tableStyle>
  </tableStyles>
  <colors>
    <mruColors>
      <color rgb="FF8E94B8"/>
      <color rgb="FF3285F3"/>
      <color rgb="FF4633F2"/>
      <color rgb="FF9237BC"/>
      <color rgb="FFFE1684"/>
      <color rgb="FFF9B710"/>
      <color rgb="FFF0E936"/>
      <color rgb="FF40D492"/>
      <color rgb="FF172144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Amount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cat>
            <c:strRef>
              <c:f>Report!$J$31:$J$34</c:f>
              <c:strCache>
                <c:ptCount val="4"/>
                <c:pt idx="0">
                  <c:v>Software &amp; Subscriptions</c:v>
                </c:pt>
                <c:pt idx="1">
                  <c:v>Freelancers &amp; Contractors</c:v>
                </c:pt>
                <c:pt idx="2">
                  <c:v>Marketing &amp; Sales</c:v>
                </c:pt>
                <c:pt idx="3">
                  <c:v>Office &amp; Operations</c:v>
                </c:pt>
              </c:strCache>
            </c:strRef>
          </c:cat>
          <c:val>
            <c:numRef>
              <c:f>Report!$K$31:$K$34</c:f>
              <c:numCache>
                <c:formatCode>_("$"* #,##0_);_("$"* \(#,##0\);_("$"* "-"??_);_(@_)</c:formatCode>
                <c:ptCount val="4"/>
                <c:pt idx="0">
                  <c:v>380</c:v>
                </c:pt>
                <c:pt idx="1">
                  <c:v>3300</c:v>
                </c:pt>
                <c:pt idx="2">
                  <c:v>1100</c:v>
                </c:pt>
                <c:pt idx="3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9-4CD9-82E5-F38F7BD3F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369728"/>
        <c:axId val="589185456"/>
      </c:barChart>
      <c:valAx>
        <c:axId val="589185456"/>
        <c:scaling>
          <c:orientation val="minMax"/>
        </c:scaling>
        <c:delete val="1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2369728"/>
        <c:crosses val="autoZero"/>
        <c:crossBetween val="between"/>
      </c:valAx>
      <c:catAx>
        <c:axId val="3236972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58918545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1"/>
  </c:chart>
  <c:spPr>
    <a:noFill/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343037446922194E-2"/>
          <c:y val="0.14452673310941028"/>
          <c:w val="0.92931392510615562"/>
          <c:h val="0.69324761852320904"/>
        </c:manualLayout>
      </c:layout>
      <c:barChart>
        <c:barDir val="col"/>
        <c:grouping val="clustered"/>
        <c:varyColors val="1"/>
        <c:ser>
          <c:idx val="0"/>
          <c:order val="0"/>
          <c:tx>
            <c:v>Revenue</c:v>
          </c:tx>
          <c:spPr>
            <a:solidFill>
              <a:schemeClr val="accent6"/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Calculations!$C$8:$C$13</c:f>
              <c:numCache>
                <c:formatCode>_("$"* #,##0_);_("$"* \(#,##0\);_("$"* "-"??_);_(@_)</c:formatCode>
                <c:ptCount val="6"/>
                <c:pt idx="0">
                  <c:v>5950</c:v>
                </c:pt>
                <c:pt idx="1">
                  <c:v>4900</c:v>
                </c:pt>
                <c:pt idx="2">
                  <c:v>5000</c:v>
                </c:pt>
                <c:pt idx="3">
                  <c:v>6000</c:v>
                </c:pt>
                <c:pt idx="4">
                  <c:v>4850</c:v>
                </c:pt>
                <c:pt idx="5">
                  <c:v>5150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7-4259-A189-E55A0A7A3F7E}"/>
            </c:ext>
          </c:extLst>
        </c:ser>
        <c:ser>
          <c:idx val="1"/>
          <c:order val="1"/>
          <c:tx>
            <c:v>Costs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Calculations!$D$8:$D$13</c:f>
              <c:numCache>
                <c:formatCode>_("$"* #,##0_);_("$"* \(#,##0\);_("$"* "-"??_);_(@_)</c:formatCode>
                <c:ptCount val="6"/>
                <c:pt idx="0">
                  <c:v>946</c:v>
                </c:pt>
                <c:pt idx="1">
                  <c:v>989</c:v>
                </c:pt>
                <c:pt idx="2">
                  <c:v>1012</c:v>
                </c:pt>
                <c:pt idx="3">
                  <c:v>978</c:v>
                </c:pt>
                <c:pt idx="4">
                  <c:v>921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77-4259-A189-E55A0A7A3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8650112"/>
        <c:axId val="48672768"/>
      </c:barChart>
      <c:lineChart>
        <c:grouping val="standard"/>
        <c:varyColors val="1"/>
        <c:ser>
          <c:idx val="2"/>
          <c:order val="2"/>
          <c:tx>
            <c:v>Profit</c:v>
          </c:tx>
          <c:spPr>
            <a:ln w="254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numFmt formatCode="&quot;$&quot;0.0,&quot;K&quot;" sourceLinked="0"/>
            <c:spPr>
              <a:solidFill>
                <a:schemeClr val="bg1">
                  <a:alpha val="80000"/>
                </a:schemeClr>
              </a:solidFill>
              <a:ln>
                <a:noFill/>
              </a:ln>
              <a:effectLst>
                <a:softEdge rad="25400"/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Calculations!$E$8:$E$13</c:f>
              <c:numCache>
                <c:formatCode>_("$"* #,##0_);_("$"* \(#,##0\);_("$"* "-"??_);_(@_)</c:formatCode>
                <c:ptCount val="6"/>
                <c:pt idx="0">
                  <c:v>5004</c:v>
                </c:pt>
                <c:pt idx="1">
                  <c:v>3911</c:v>
                </c:pt>
                <c:pt idx="2">
                  <c:v>3988</c:v>
                </c:pt>
                <c:pt idx="3">
                  <c:v>5022</c:v>
                </c:pt>
                <c:pt idx="4">
                  <c:v>3929</c:v>
                </c:pt>
                <c:pt idx="5">
                  <c:v>3916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77-4259-A189-E55A0A7A3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de-DE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l"/>
        <c:numFmt formatCode="_(&quot;$&quot;* #,##0_);_(&quot;$&quot;* \(#,##0\);_(&quot;$&quot;* &quot;-&quot;??_);_(@_)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2.2865199580639806E-2"/>
          <c:y val="3.4965034965034968E-2"/>
          <c:w val="0.49713648019526879"/>
          <c:h val="0.1074402835051964"/>
        </c:manualLayout>
      </c:layout>
      <c:overlay val="0"/>
      <c:txPr>
        <a:bodyPr/>
        <a:lstStyle/>
        <a:p>
          <a:pPr>
            <a:defRPr sz="800"/>
          </a:pPr>
          <a:endParaRPr lang="de-DE"/>
        </a:p>
      </c:txPr>
    </c:legend>
    <c:plotVisOnly val="1"/>
    <c:dispBlanksAs val="zero"/>
    <c:showDLblsOverMax val="1"/>
  </c:chart>
  <c:spPr>
    <a:noFill/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Revenue</c:v>
          </c:tx>
          <c:spPr>
            <a:solidFill>
              <a:srgbClr val="8E94B8"/>
            </a:solidFill>
          </c:spPr>
          <c:invertIfNegative val="1"/>
          <c:cat>
            <c:strRef>
              <c:f>Report!$J$17:$J$22</c:f>
              <c:strCache>
                <c:ptCount val="6"/>
                <c:pt idx="0">
                  <c:v>GreenLeaf Café</c:v>
                </c:pt>
                <c:pt idx="1">
                  <c:v>UrbanNest Realty</c:v>
                </c:pt>
                <c:pt idx="2">
                  <c:v>BrightPath Coaching</c:v>
                </c:pt>
                <c:pt idx="3">
                  <c:v>Peak Fitness</c:v>
                </c:pt>
                <c:pt idx="4">
                  <c:v>Maple &amp; Co.</c:v>
                </c:pt>
                <c:pt idx="5">
                  <c:v>Oakline Consulting</c:v>
                </c:pt>
              </c:strCache>
            </c:strRef>
          </c:cat>
          <c:val>
            <c:numRef>
              <c:f>Report!$K$17:$K$22</c:f>
              <c:numCache>
                <c:formatCode>_("$"* #,##0_);_("$"* \(#,##0\);_("$"* "-"??_);_(@_)</c:formatCode>
                <c:ptCount val="6"/>
                <c:pt idx="0">
                  <c:v>5850</c:v>
                </c:pt>
                <c:pt idx="1">
                  <c:v>4200</c:v>
                </c:pt>
                <c:pt idx="2">
                  <c:v>5750</c:v>
                </c:pt>
                <c:pt idx="3">
                  <c:v>5350</c:v>
                </c:pt>
                <c:pt idx="4">
                  <c:v>4150</c:v>
                </c:pt>
                <c:pt idx="5">
                  <c:v>6550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836-40F8-B135-B0CB3CAC7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650112"/>
        <c:axId val="48672768"/>
      </c:barChart>
      <c:catAx>
        <c:axId val="48650112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t"/>
        <c:numFmt formatCode="_(&quot;$&quot;* #,##0_);_(&quot;$&quot;* \(#,##0\);_(&quot;$&quot;* &quot;-&quot;??_);_(@_)" sourceLinked="1"/>
        <c:majorTickMark val="none"/>
        <c:minorTickMark val="none"/>
        <c:tickLblPos val="nextTo"/>
        <c:crossAx val="48650112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1"/>
  </c:chart>
  <c:spPr>
    <a:noFill/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343037446922194E-2"/>
          <c:y val="0.14452673310941028"/>
          <c:w val="0.92931392510615562"/>
          <c:h val="0.69324761852320904"/>
        </c:manualLayout>
      </c:layout>
      <c:barChart>
        <c:barDir val="col"/>
        <c:grouping val="clustered"/>
        <c:varyColors val="1"/>
        <c:ser>
          <c:idx val="0"/>
          <c:order val="0"/>
          <c:tx>
            <c:v>Revenue</c:v>
          </c:tx>
          <c:spPr>
            <a:solidFill>
              <a:schemeClr val="accent6"/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Calculations!$C$8:$C$13</c:f>
              <c:numCache>
                <c:formatCode>_("$"* #,##0_);_("$"* \(#,##0\);_("$"* "-"??_);_(@_)</c:formatCode>
                <c:ptCount val="6"/>
                <c:pt idx="0">
                  <c:v>5950</c:v>
                </c:pt>
                <c:pt idx="1">
                  <c:v>4900</c:v>
                </c:pt>
                <c:pt idx="2">
                  <c:v>5000</c:v>
                </c:pt>
                <c:pt idx="3">
                  <c:v>6000</c:v>
                </c:pt>
                <c:pt idx="4">
                  <c:v>4850</c:v>
                </c:pt>
                <c:pt idx="5">
                  <c:v>5150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CC-46C7-A461-C62EF855EBBE}"/>
            </c:ext>
          </c:extLst>
        </c:ser>
        <c:ser>
          <c:idx val="1"/>
          <c:order val="1"/>
          <c:tx>
            <c:v>Costs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Calculations!$D$8:$D$13</c:f>
              <c:numCache>
                <c:formatCode>_("$"* #,##0_);_("$"* \(#,##0\);_("$"* "-"??_);_(@_)</c:formatCode>
                <c:ptCount val="6"/>
                <c:pt idx="0">
                  <c:v>946</c:v>
                </c:pt>
                <c:pt idx="1">
                  <c:v>989</c:v>
                </c:pt>
                <c:pt idx="2">
                  <c:v>1012</c:v>
                </c:pt>
                <c:pt idx="3">
                  <c:v>978</c:v>
                </c:pt>
                <c:pt idx="4">
                  <c:v>921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CC-46C7-A461-C62EF855E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8650112"/>
        <c:axId val="48672768"/>
      </c:barChart>
      <c:lineChart>
        <c:grouping val="standard"/>
        <c:varyColors val="1"/>
        <c:ser>
          <c:idx val="2"/>
          <c:order val="2"/>
          <c:tx>
            <c:v>Profit</c:v>
          </c:tx>
          <c:spPr>
            <a:ln w="254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numFmt formatCode="&quot;$&quot;0.0,&quot;K&quot;" sourceLinked="0"/>
            <c:spPr>
              <a:solidFill>
                <a:schemeClr val="bg1">
                  <a:alpha val="80000"/>
                </a:schemeClr>
              </a:solidFill>
              <a:ln>
                <a:noFill/>
              </a:ln>
              <a:effectLst>
                <a:softEdge rad="25400"/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Calculations!$B$8:$B$13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Calculations!$E$8:$E$13</c:f>
              <c:numCache>
                <c:formatCode>_("$"* #,##0_);_("$"* \(#,##0\);_("$"* "-"??_);_(@_)</c:formatCode>
                <c:ptCount val="6"/>
                <c:pt idx="0">
                  <c:v>5004</c:v>
                </c:pt>
                <c:pt idx="1">
                  <c:v>3911</c:v>
                </c:pt>
                <c:pt idx="2">
                  <c:v>3988</c:v>
                </c:pt>
                <c:pt idx="3">
                  <c:v>5022</c:v>
                </c:pt>
                <c:pt idx="4">
                  <c:v>3929</c:v>
                </c:pt>
                <c:pt idx="5">
                  <c:v>3916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CC-46C7-A461-C62EF855E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de-DE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l"/>
        <c:numFmt formatCode="_(&quot;$&quot;* #,##0_);_(&quot;$&quot;* \(#,##0\);_(&quot;$&quot;* &quot;-&quot;??_);_(@_)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2.2865199580639806E-2"/>
          <c:y val="3.4965034965034968E-2"/>
          <c:w val="0.49713648019526879"/>
          <c:h val="0.1074402835051964"/>
        </c:manualLayout>
      </c:layout>
      <c:overlay val="0"/>
      <c:txPr>
        <a:bodyPr/>
        <a:lstStyle/>
        <a:p>
          <a:pPr>
            <a:defRPr sz="800"/>
          </a:pPr>
          <a:endParaRPr lang="de-DE"/>
        </a:p>
      </c:txPr>
    </c:legend>
    <c:plotVisOnly val="1"/>
    <c:dispBlanksAs val="zero"/>
    <c:showDLblsOverMax val="1"/>
  </c:chart>
  <c:spPr>
    <a:noFill/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waterfall" uniqueId="{00000001-7EEC-41CC-BB35-F3DE01A0DFE6}">
          <cx:dataPt idx="0">
            <cx:spPr>
              <a:solidFill>
                <a:srgbClr val="8E94B8"/>
              </a:solidFill>
            </cx:spPr>
          </cx:dataPt>
          <cx:dataPt idx="1">
            <cx:spPr>
              <a:solidFill>
                <a:srgbClr val="8E94B8">
                  <a:lumMod val="40000"/>
                  <a:lumOff val="60000"/>
                </a:srgbClr>
              </a:solidFill>
            </cx:spPr>
          </cx:dataPt>
          <cx:dataPt idx="2">
            <cx:spPr>
              <a:solidFill>
                <a:srgbClr val="172144"/>
              </a:solidFill>
            </cx:spPr>
          </cx:dataPt>
          <cx:dataLabels>
            <cx:numFmt formatCode="$0.0,&quot;K&quot;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/>
                </a:pPr>
                <a:endParaRPr lang="en-US" sz="800" b="0" i="0" u="none" strike="noStrike" kern="1200" baseline="0">
                  <a:solidFill>
                    <a:sysClr val="windowText" lastClr="000000">
                      <a:lumMod val="75000"/>
                      <a:lumOff val="25000"/>
                    </a:sysClr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>
              <cx:idx val="2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>
                <a:solidFill>
                  <a:sysClr val="windowText" lastClr="000000"/>
                </a:solidFill>
              </a:defRPr>
            </a:pPr>
            <a:endParaRPr lang="en-US" sz="900" b="0" i="0" u="none" strike="noStrike" kern="1200" baseline="0">
              <a:solidFill>
                <a:sysClr val="windowText" lastClr="000000"/>
              </a:solidFill>
              <a:latin typeface="Calibri" panose="020F0502020204030204"/>
            </a:endParaRPr>
          </a:p>
        </cx:txPr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series layoutId="waterfall" uniqueId="{00000001-7EEC-41CC-BB35-F3DE01A0DFE6}">
          <cx:dataPt idx="0">
            <cx:spPr>
              <a:solidFill>
                <a:srgbClr val="8E94B8"/>
              </a:solidFill>
            </cx:spPr>
          </cx:dataPt>
          <cx:dataPt idx="1">
            <cx:spPr>
              <a:solidFill>
                <a:srgbClr val="8E94B8">
                  <a:lumMod val="40000"/>
                  <a:lumOff val="60000"/>
                </a:srgbClr>
              </a:solidFill>
            </cx:spPr>
          </cx:dataPt>
          <cx:dataPt idx="2">
            <cx:spPr>
              <a:solidFill>
                <a:srgbClr val="172144"/>
              </a:solidFill>
            </cx:spPr>
          </cx:dataPt>
          <cx:dataLabels>
            <cx:numFmt formatCode="$0.0,&quot;K&quot;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/>
                </a:pPr>
                <a:endParaRPr lang="en-US" sz="800" b="0" i="0" u="none" strike="noStrike" kern="1200" baseline="0">
                  <a:solidFill>
                    <a:sysClr val="windowText" lastClr="000000">
                      <a:lumMod val="75000"/>
                      <a:lumOff val="25000"/>
                    </a:sysClr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>
              <cx:idx val="2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>
                <a:solidFill>
                  <a:sysClr val="windowText" lastClr="000000"/>
                </a:solidFill>
              </a:defRPr>
            </a:pPr>
            <a:endParaRPr lang="en-US" sz="900" b="0" i="0" u="none" strike="noStrike" kern="1200" baseline="0">
              <a:solidFill>
                <a:sysClr val="windowText" lastClr="000000"/>
              </a:solidFill>
              <a:latin typeface="Calibri" panose="020F0502020204030204"/>
            </a:endParaRPr>
          </a:p>
        </cx:txPr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find.com/?ef_funnel=lead_magnet&amp;ef_asset=mini_excel_design_collection&amp;ef_placement=logo" TargetMode="External"/><Relationship Id="rId2" Type="http://schemas.openxmlformats.org/officeDocument/2006/relationships/hyperlink" Target="https://excelfind.com/excel-templates/unlock-excel-design-toolkit/?ef_funnel=lead_magnet&amp;ef_asset=mini_excel_design_collection&amp;ef_placement=download_page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find.com/?ef_funnel=lead_magnet&amp;ef_asset=mini_excel_design_collection&amp;ef_placement=logo" TargetMode="External"/><Relationship Id="rId2" Type="http://schemas.openxmlformats.org/officeDocument/2006/relationships/hyperlink" Target="https://excelfind.com/excel-templates/unlock-excel-design-toolkit/?ef_funnel=lead_magnet&amp;ef_asset=mini_excel_design_collection&amp;ef_placement=download_page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find.com/?ef_funnel=lead_magnet&amp;ef_asset=mini_excel_design_collection&amp;ef_placement=logo" TargetMode="External"/><Relationship Id="rId2" Type="http://schemas.openxmlformats.org/officeDocument/2006/relationships/hyperlink" Target="https://excelfind.com/excel-templates/unlock-excel-design-toolkit/?ef_funnel=lead_magnet&amp;ef_asset=mini_excel_design_collection&amp;ef_placement=download_page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26</xdr:row>
      <xdr:rowOff>19050</xdr:rowOff>
    </xdr:from>
    <xdr:ext cx="3810000" cy="1685925"/>
    <xdr:pic>
      <xdr:nvPicPr>
        <xdr:cNvPr id="2" name="Excel Design Toolki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10000" cy="1685925"/>
        </a:xfrm>
        <a:prstGeom prst="rect">
          <a:avLst/>
        </a:prstGeom>
      </xdr:spPr>
    </xdr:pic>
    <xdr:clientData/>
  </xdr:oneCellAnchor>
  <xdr:twoCellAnchor>
    <xdr:from>
      <xdr:col>1</xdr:col>
      <xdr:colOff>215900</xdr:colOff>
      <xdr:row>28</xdr:row>
      <xdr:rowOff>12701</xdr:rowOff>
    </xdr:from>
    <xdr:to>
      <xdr:col>4</xdr:col>
      <xdr:colOff>0</xdr:colOff>
      <xdr:row>29</xdr:row>
      <xdr:rowOff>355600</xdr:rowOff>
    </xdr:to>
    <xdr:sp macro="" textlink="">
      <xdr:nvSpPr>
        <xdr:cNvPr id="3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19D69A-9AAE-4244-83DA-5114E2D87621}"/>
            </a:ext>
          </a:extLst>
        </xdr:cNvPr>
        <xdr:cNvSpPr/>
      </xdr:nvSpPr>
      <xdr:spPr>
        <a:xfrm>
          <a:off x="444500" y="8267701"/>
          <a:ext cx="4622800" cy="469899"/>
        </a:xfrm>
        <a:prstGeom prst="roundRect">
          <a:avLst/>
        </a:prstGeom>
        <a:solidFill>
          <a:srgbClr val="0F66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latin typeface="Aptos" panose="020B0004020202020204" pitchFamily="34" charset="0"/>
            </a:rPr>
            <a:t>Explore the Excel Design Toolkit  →</a:t>
          </a:r>
        </a:p>
      </xdr:txBody>
    </xdr:sp>
    <xdr:clientData/>
  </xdr:twoCellAnchor>
  <xdr:oneCellAnchor>
    <xdr:from>
      <xdr:col>8</xdr:col>
      <xdr:colOff>1838325</xdr:colOff>
      <xdr:row>1</xdr:row>
      <xdr:rowOff>133350</xdr:rowOff>
    </xdr:from>
    <xdr:ext cx="1333500" cy="228600"/>
    <xdr:pic>
      <xdr:nvPicPr>
        <xdr:cNvPr id="4" name="excelfind logo" descr="excelfind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3335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22</xdr:row>
      <xdr:rowOff>38100</xdr:rowOff>
    </xdr:from>
    <xdr:ext cx="3810000" cy="1685925"/>
    <xdr:pic>
      <xdr:nvPicPr>
        <xdr:cNvPr id="2" name="Excel Design Toolk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10000" cy="1685925"/>
        </a:xfrm>
        <a:prstGeom prst="rect">
          <a:avLst/>
        </a:prstGeom>
      </xdr:spPr>
    </xdr:pic>
    <xdr:clientData/>
  </xdr:oneCellAnchor>
  <xdr:twoCellAnchor>
    <xdr:from>
      <xdr:col>1</xdr:col>
      <xdr:colOff>104588</xdr:colOff>
      <xdr:row>24</xdr:row>
      <xdr:rowOff>29882</xdr:rowOff>
    </xdr:from>
    <xdr:to>
      <xdr:col>2</xdr:col>
      <xdr:colOff>29883</xdr:colOff>
      <xdr:row>25</xdr:row>
      <xdr:rowOff>365310</xdr:rowOff>
    </xdr:to>
    <xdr:sp macro="" textlink="">
      <xdr:nvSpPr>
        <xdr:cNvPr id="3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ECCFD2-7D49-9D45-8BAC-9CDEB76AD0CC}"/>
            </a:ext>
          </a:extLst>
        </xdr:cNvPr>
        <xdr:cNvSpPr/>
      </xdr:nvSpPr>
      <xdr:spPr>
        <a:xfrm>
          <a:off x="343647" y="5961529"/>
          <a:ext cx="4034118" cy="469899"/>
        </a:xfrm>
        <a:prstGeom prst="roundRect">
          <a:avLst/>
        </a:prstGeom>
        <a:solidFill>
          <a:srgbClr val="0F66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latin typeface="Aptos" panose="020B0004020202020204" pitchFamily="34" charset="0"/>
            </a:rPr>
            <a:t>Explore the Excel Design Toolkit  →</a:t>
          </a:r>
        </a:p>
      </xdr:txBody>
    </xdr:sp>
    <xdr:clientData/>
  </xdr:twoCellAnchor>
  <xdr:oneCellAnchor>
    <xdr:from>
      <xdr:col>2</xdr:col>
      <xdr:colOff>4124325</xdr:colOff>
      <xdr:row>1</xdr:row>
      <xdr:rowOff>66675</xdr:rowOff>
    </xdr:from>
    <xdr:ext cx="1114425" cy="190500"/>
    <xdr:pic>
      <xdr:nvPicPr>
        <xdr:cNvPr id="4" name="excelfind logo" descr="excelfind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4425" cy="190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4483</xdr:colOff>
      <xdr:row>29</xdr:row>
      <xdr:rowOff>49305</xdr:rowOff>
    </xdr:from>
    <xdr:to>
      <xdr:col>13</xdr:col>
      <xdr:colOff>115466</xdr:colOff>
      <xdr:row>34</xdr:row>
      <xdr:rowOff>138952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17BCD5D6-1EF6-4368-BF4B-78719ED98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14</xdr:row>
      <xdr:rowOff>133723</xdr:rowOff>
    </xdr:from>
    <xdr:to>
      <xdr:col>6</xdr:col>
      <xdr:colOff>125506</xdr:colOff>
      <xdr:row>24</xdr:row>
      <xdr:rowOff>147917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4C1F7795-34D9-4BAB-957B-88CAAE7D1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4483</xdr:colOff>
      <xdr:row>15</xdr:row>
      <xdr:rowOff>42955</xdr:rowOff>
    </xdr:from>
    <xdr:to>
      <xdr:col>13</xdr:col>
      <xdr:colOff>112060</xdr:colOff>
      <xdr:row>22</xdr:row>
      <xdr:rowOff>129987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56314762-A261-4E4D-BCDD-A005B30F4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121023</xdr:colOff>
      <xdr:row>28</xdr:row>
      <xdr:rowOff>76199</xdr:rowOff>
    </xdr:from>
    <xdr:to>
      <xdr:col>3</xdr:col>
      <xdr:colOff>829235</xdr:colOff>
      <xdr:row>38</xdr:row>
      <xdr:rowOff>49306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BD8D5AFC-0F35-47BA-9F7F-634DCF6A2FC2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9623" y="5452109"/>
              <a:ext cx="1889312" cy="18019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D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219635</xdr:colOff>
      <xdr:row>4</xdr:row>
      <xdr:rowOff>112059</xdr:rowOff>
    </xdr:from>
    <xdr:to>
      <xdr:col>14</xdr:col>
      <xdr:colOff>8964</xdr:colOff>
      <xdr:row>10</xdr:row>
      <xdr:rowOff>179294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FCA0019A-BCFF-CA82-CE35-8893AFE4CCFD}"/>
            </a:ext>
          </a:extLst>
        </xdr:cNvPr>
        <xdr:cNvGrpSpPr/>
      </xdr:nvGrpSpPr>
      <xdr:grpSpPr>
        <a:xfrm>
          <a:off x="219635" y="990600"/>
          <a:ext cx="9215717" cy="1169894"/>
          <a:chOff x="219636" y="990600"/>
          <a:chExt cx="9117106" cy="1169894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54D1E1BF-5D0F-F389-6D68-32637C7DBA38}"/>
              </a:ext>
            </a:extLst>
          </xdr:cNvPr>
          <xdr:cNvSpPr/>
        </xdr:nvSpPr>
        <xdr:spPr>
          <a:xfrm>
            <a:off x="219636" y="990600"/>
            <a:ext cx="9117106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F6BB281A-1ADC-094B-789E-1F50102D2A01}"/>
              </a:ext>
            </a:extLst>
          </xdr:cNvPr>
          <xdr:cNvGrpSpPr/>
        </xdr:nvGrpSpPr>
        <xdr:grpSpPr>
          <a:xfrm>
            <a:off x="333937" y="1165411"/>
            <a:ext cx="8888505" cy="820272"/>
            <a:chOff x="331695" y="1165411"/>
            <a:chExt cx="8888505" cy="820272"/>
          </a:xfrm>
        </xdr:grpSpPr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3AC8AC01-AB59-76E3-3546-AF33BC56225A}"/>
                </a:ext>
              </a:extLst>
            </xdr:cNvPr>
            <xdr:cNvGrpSpPr/>
          </xdr:nvGrpSpPr>
          <xdr:grpSpPr>
            <a:xfrm>
              <a:off x="33169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" name="TextBox 1">
                <a:extLst>
                  <a:ext uri="{FF2B5EF4-FFF2-40B4-BE49-F238E27FC236}">
                    <a16:creationId xmlns:a16="http://schemas.microsoft.com/office/drawing/2014/main" id="{60018582-E6D1-3531-A90D-2AF5891B9F41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REVENUE</a:t>
                </a:r>
              </a:p>
            </xdr:txBody>
          </xdr:sp>
          <xdr:sp macro="" textlink="Calculations!K9">
            <xdr:nvSpPr>
              <xdr:cNvPr id="7" name="TextBox 6">
                <a:extLst>
                  <a:ext uri="{FF2B5EF4-FFF2-40B4-BE49-F238E27FC236}">
                    <a16:creationId xmlns:a16="http://schemas.microsoft.com/office/drawing/2014/main" id="{F21168F0-DAD6-44D8-5550-2B6901E5C49F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E8FABB1-8DA5-4D92-9B8A-603CA9BDD17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$31,850 </a:t>
                </a:fld>
                <a:endParaRPr lang="de-DE" sz="1800" b="1"/>
              </a:p>
            </xdr:txBody>
          </xdr:sp>
          <xdr:sp macro="" textlink="Calculations!N9">
            <xdr:nvSpPr>
              <xdr:cNvPr id="10" name="TextBox 9">
                <a:extLst>
                  <a:ext uri="{FF2B5EF4-FFF2-40B4-BE49-F238E27FC236}">
                    <a16:creationId xmlns:a16="http://schemas.microsoft.com/office/drawing/2014/main" id="{8D49FB7C-6A14-10C5-C5F9-C94C56A62D87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FF214B8-1ACB-48FC-9E17-B4E6D430676A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18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CC02D153-CBEC-0FA7-5811-E1378937F6D1}"/>
                </a:ext>
              </a:extLst>
            </xdr:cNvPr>
            <xdr:cNvCxnSpPr/>
          </xdr:nvCxnSpPr>
          <xdr:spPr>
            <a:xfrm>
              <a:off x="204619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22AD0114-A318-A25F-5685-14EE2D2962CB}"/>
                </a:ext>
              </a:extLst>
            </xdr:cNvPr>
            <xdr:cNvGrpSpPr/>
          </xdr:nvGrpSpPr>
          <xdr:grpSpPr>
            <a:xfrm>
              <a:off x="215153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8D3BA1DE-2194-1138-4314-8D74E0C08CA0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COSTS</a:t>
                </a:r>
              </a:p>
            </xdr:txBody>
          </xdr:sp>
          <xdr:sp macro="" textlink="Calculations!K10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3F648D26-A72C-DBA8-9B45-1298C5213C1D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51E20CBF-8524-420B-B67A-E0162982F72C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$6,080 </a:t>
                </a:fld>
                <a:endParaRPr lang="de-DE" sz="1800" b="1"/>
              </a:p>
            </xdr:txBody>
          </xdr:sp>
          <xdr:sp macro="" textlink="Calculations!N10">
            <xdr:nvSpPr>
              <xdr:cNvPr id="17" name="TextBox 16">
                <a:extLst>
                  <a:ext uri="{FF2B5EF4-FFF2-40B4-BE49-F238E27FC236}">
                    <a16:creationId xmlns:a16="http://schemas.microsoft.com/office/drawing/2014/main" id="{4ED3E459-4C17-6C9F-F655-76EC82EC6BA5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945B7DE-9EA3-45D8-B1EC-33FB980EB3E7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24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18" name="Straight Connector 17">
              <a:extLst>
                <a:ext uri="{FF2B5EF4-FFF2-40B4-BE49-F238E27FC236}">
                  <a16:creationId xmlns:a16="http://schemas.microsoft.com/office/drawing/2014/main" id="{31781A77-1E86-C121-8F12-54CFFC4092E0}"/>
                </a:ext>
              </a:extLst>
            </xdr:cNvPr>
            <xdr:cNvCxnSpPr/>
          </xdr:nvCxnSpPr>
          <xdr:spPr>
            <a:xfrm>
              <a:off x="386603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9" name="Group 18">
              <a:extLst>
                <a:ext uri="{FF2B5EF4-FFF2-40B4-BE49-F238E27FC236}">
                  <a16:creationId xmlns:a16="http://schemas.microsoft.com/office/drawing/2014/main" id="{CB20C444-F290-5824-C088-B8A3822681C8}"/>
                </a:ext>
              </a:extLst>
            </xdr:cNvPr>
            <xdr:cNvGrpSpPr/>
          </xdr:nvGrpSpPr>
          <xdr:grpSpPr>
            <a:xfrm>
              <a:off x="397136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91B4FC10-3BBB-F25C-FC11-3DBBE3CB355A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NET PROFIT</a:t>
                </a:r>
              </a:p>
            </xdr:txBody>
          </xdr:sp>
          <xdr:sp macro="" textlink="Calculations!K11">
            <xdr:nvSpPr>
              <xdr:cNvPr id="21" name="TextBox 20">
                <a:extLst>
                  <a:ext uri="{FF2B5EF4-FFF2-40B4-BE49-F238E27FC236}">
                    <a16:creationId xmlns:a16="http://schemas.microsoft.com/office/drawing/2014/main" id="{9881FC7D-0A44-152A-482A-CC069DF6C228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81B72CC1-D0D3-4C02-B7C5-F820740566F2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$25,770 </a:t>
                </a:fld>
                <a:endParaRPr lang="de-DE" sz="1800" b="1"/>
              </a:p>
            </xdr:txBody>
          </xdr:sp>
          <xdr:sp macro="" textlink="Calculations!N11">
            <xdr:nvSpPr>
              <xdr:cNvPr id="22" name="TextBox 21">
                <a:extLst>
                  <a:ext uri="{FF2B5EF4-FFF2-40B4-BE49-F238E27FC236}">
                    <a16:creationId xmlns:a16="http://schemas.microsoft.com/office/drawing/2014/main" id="{2621AC6A-7D2A-1207-8626-BEEC069DA5EC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0DBF6CE-F835-4274-A963-C961BC3A91DD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Profit margin: 80.9%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3CD3231C-ABFD-39EE-3320-60DAEA71E0A1}"/>
                </a:ext>
              </a:extLst>
            </xdr:cNvPr>
            <xdr:cNvCxnSpPr/>
          </xdr:nvCxnSpPr>
          <xdr:spPr>
            <a:xfrm>
              <a:off x="568586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008FC009-4DEE-36A5-0185-FB57C5CDE921}"/>
                </a:ext>
              </a:extLst>
            </xdr:cNvPr>
            <xdr:cNvGrpSpPr/>
          </xdr:nvGrpSpPr>
          <xdr:grpSpPr>
            <a:xfrm>
              <a:off x="579120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5" name="TextBox 24">
                <a:extLst>
                  <a:ext uri="{FF2B5EF4-FFF2-40B4-BE49-F238E27FC236}">
                    <a16:creationId xmlns:a16="http://schemas.microsoft.com/office/drawing/2014/main" id="{A2A7B22C-DFB4-3FF4-9642-644D585EA100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OUTSTANDING INVOICES</a:t>
                </a:r>
              </a:p>
            </xdr:txBody>
          </xdr:sp>
          <xdr:sp macro="" textlink="Calculations!K12">
            <xdr:nvSpPr>
              <xdr:cNvPr id="26" name="TextBox 25">
                <a:extLst>
                  <a:ext uri="{FF2B5EF4-FFF2-40B4-BE49-F238E27FC236}">
                    <a16:creationId xmlns:a16="http://schemas.microsoft.com/office/drawing/2014/main" id="{25569BB8-F824-1ADB-EC93-D5A66F04021D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53FF4362-A95F-4AD1-A008-6C88FAFA1EE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$4,200 </a:t>
                </a:fld>
                <a:endParaRPr lang="de-DE" sz="1800" b="1"/>
              </a:p>
            </xdr:txBody>
          </xdr:sp>
          <xdr:sp macro="" textlink="Calculations!N12">
            <xdr:nvSpPr>
              <xdr:cNvPr id="27" name="TextBox 26">
                <a:extLst>
                  <a:ext uri="{FF2B5EF4-FFF2-40B4-BE49-F238E27FC236}">
                    <a16:creationId xmlns:a16="http://schemas.microsoft.com/office/drawing/2014/main" id="{53218E52-A03F-CB43-82B0-AD8EB9F5269F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238B7F71-2B95-4951-AD6C-5F2D6310596F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2 invoices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193692F7-C199-AD6D-D1B2-10EA60236303}"/>
                </a:ext>
              </a:extLst>
            </xdr:cNvPr>
            <xdr:cNvCxnSpPr/>
          </xdr:nvCxnSpPr>
          <xdr:spPr>
            <a:xfrm>
              <a:off x="750570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29" name="Group 28">
              <a:extLst>
                <a:ext uri="{FF2B5EF4-FFF2-40B4-BE49-F238E27FC236}">
                  <a16:creationId xmlns:a16="http://schemas.microsoft.com/office/drawing/2014/main" id="{8953DCEE-23F4-59C3-43C9-7366E8E52021}"/>
                </a:ext>
              </a:extLst>
            </xdr:cNvPr>
            <xdr:cNvGrpSpPr/>
          </xdr:nvGrpSpPr>
          <xdr:grpSpPr>
            <a:xfrm>
              <a:off x="761103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30" name="TextBox 29">
                <a:extLst>
                  <a:ext uri="{FF2B5EF4-FFF2-40B4-BE49-F238E27FC236}">
                    <a16:creationId xmlns:a16="http://schemas.microsoft.com/office/drawing/2014/main" id="{0C6BA1FC-9FB2-A653-A9CA-7BFC59E7E866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OVERDUE INVOICES</a:t>
                </a:r>
              </a:p>
            </xdr:txBody>
          </xdr:sp>
          <xdr:sp macro="" textlink="Calculations!K13">
            <xdr:nvSpPr>
              <xdr:cNvPr id="31" name="TextBox 30">
                <a:extLst>
                  <a:ext uri="{FF2B5EF4-FFF2-40B4-BE49-F238E27FC236}">
                    <a16:creationId xmlns:a16="http://schemas.microsoft.com/office/drawing/2014/main" id="{F0C3C356-30C4-08F7-C70B-E369E8111043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DBD2B3CA-BD0E-4802-A980-C1E948502EE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$1,800 </a:t>
                </a:fld>
                <a:endParaRPr lang="de-DE" sz="1800" b="1"/>
              </a:p>
            </xdr:txBody>
          </xdr:sp>
          <xdr:sp macro="" textlink="Calculations!N13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B0E8F29F-7EE1-F500-B74F-33F2002DA376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B059E064-A572-4270-9AC8-2BB022CF7545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1 invoices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1333500</xdr:colOff>
      <xdr:row>21</xdr:row>
      <xdr:rowOff>38100</xdr:rowOff>
    </xdr:from>
    <xdr:ext cx="3810000" cy="1685925"/>
    <xdr:pic>
      <xdr:nvPicPr>
        <xdr:cNvPr id="2" name="Excel Design Toolki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10000" cy="1685925"/>
        </a:xfrm>
        <a:prstGeom prst="rect">
          <a:avLst/>
        </a:prstGeom>
      </xdr:spPr>
    </xdr:pic>
    <xdr:clientData/>
  </xdr:oneCellAnchor>
  <xdr:twoCellAnchor>
    <xdr:from>
      <xdr:col>1</xdr:col>
      <xdr:colOff>74705</xdr:colOff>
      <xdr:row>22</xdr:row>
      <xdr:rowOff>941295</xdr:rowOff>
    </xdr:from>
    <xdr:to>
      <xdr:col>3</xdr:col>
      <xdr:colOff>14940</xdr:colOff>
      <xdr:row>24</xdr:row>
      <xdr:rowOff>215900</xdr:rowOff>
    </xdr:to>
    <xdr:sp macro="" textlink="">
      <xdr:nvSpPr>
        <xdr:cNvPr id="3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D986B3-0EA8-8B41-A15E-1AE67A17D13E}"/>
            </a:ext>
          </a:extLst>
        </xdr:cNvPr>
        <xdr:cNvSpPr/>
      </xdr:nvSpPr>
      <xdr:spPr>
        <a:xfrm>
          <a:off x="313764" y="5617883"/>
          <a:ext cx="5050117" cy="469899"/>
        </a:xfrm>
        <a:prstGeom prst="roundRect">
          <a:avLst/>
        </a:prstGeom>
        <a:solidFill>
          <a:srgbClr val="0F66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latin typeface="Aptos" panose="020B0004020202020204" pitchFamily="34" charset="0"/>
            </a:rPr>
            <a:t>Explore the Excel Design Toolkit  →</a:t>
          </a:r>
        </a:p>
      </xdr:txBody>
    </xdr:sp>
    <xdr:clientData/>
  </xdr:twoCellAnchor>
  <xdr:oneCellAnchor>
    <xdr:from>
      <xdr:col>3</xdr:col>
      <xdr:colOff>6381750</xdr:colOff>
      <xdr:row>1</xdr:row>
      <xdr:rowOff>66675</xdr:rowOff>
    </xdr:from>
    <xdr:ext cx="1114425" cy="190500"/>
    <xdr:pic>
      <xdr:nvPicPr>
        <xdr:cNvPr id="4" name="excelfind logo" descr="excelfind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4425" cy="190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103094</xdr:rowOff>
    </xdr:from>
    <xdr:to>
      <xdr:col>14</xdr:col>
      <xdr:colOff>627529</xdr:colOff>
      <xdr:row>12</xdr:row>
      <xdr:rowOff>170329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9D04FC5-683B-4DA8-B5C9-F5D6DC302241}"/>
            </a:ext>
          </a:extLst>
        </xdr:cNvPr>
        <xdr:cNvGrpSpPr/>
      </xdr:nvGrpSpPr>
      <xdr:grpSpPr>
        <a:xfrm>
          <a:off x="228600" y="1402976"/>
          <a:ext cx="8960223" cy="1169894"/>
          <a:chOff x="219636" y="990600"/>
          <a:chExt cx="9117106" cy="1169894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D777853A-69A5-4BD8-46AF-6ACA860C18F0}"/>
              </a:ext>
            </a:extLst>
          </xdr:cNvPr>
          <xdr:cNvSpPr/>
        </xdr:nvSpPr>
        <xdr:spPr>
          <a:xfrm>
            <a:off x="219636" y="990600"/>
            <a:ext cx="9117106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D9B2998-647D-EB56-6692-7623ACB5069F}"/>
              </a:ext>
            </a:extLst>
          </xdr:cNvPr>
          <xdr:cNvGrpSpPr/>
        </xdr:nvGrpSpPr>
        <xdr:grpSpPr>
          <a:xfrm>
            <a:off x="333937" y="1165411"/>
            <a:ext cx="8888505" cy="820272"/>
            <a:chOff x="331695" y="1165411"/>
            <a:chExt cx="8888505" cy="820272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C01724E7-703C-8730-465C-19B30EC1C252}"/>
                </a:ext>
              </a:extLst>
            </xdr:cNvPr>
            <xdr:cNvGrpSpPr/>
          </xdr:nvGrpSpPr>
          <xdr:grpSpPr>
            <a:xfrm>
              <a:off x="33169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6" name="TextBox 25">
                <a:extLst>
                  <a:ext uri="{FF2B5EF4-FFF2-40B4-BE49-F238E27FC236}">
                    <a16:creationId xmlns:a16="http://schemas.microsoft.com/office/drawing/2014/main" id="{B2536978-5559-788B-7C17-8C8FA94E64DA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REVENUE</a:t>
                </a:r>
              </a:p>
            </xdr:txBody>
          </xdr:sp>
          <xdr:sp macro="" textlink="Calculations!K9">
            <xdr:nvSpPr>
              <xdr:cNvPr id="27" name="TextBox 26">
                <a:extLst>
                  <a:ext uri="{FF2B5EF4-FFF2-40B4-BE49-F238E27FC236}">
                    <a16:creationId xmlns:a16="http://schemas.microsoft.com/office/drawing/2014/main" id="{48CB0078-E5C6-5EA4-27DB-E5995A59BFC8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E8FABB1-8DA5-4D92-9B8A-603CA9BDD17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$31,850 </a:t>
                </a:fld>
                <a:endParaRPr lang="de-DE" sz="1800" b="1"/>
              </a:p>
            </xdr:txBody>
          </xdr:sp>
          <xdr:sp macro="" textlink="Calculations!N9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2CCB5B5E-8915-C882-E1F2-80BEB2A3121F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FF214B8-1ACB-48FC-9E17-B4E6D430676A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18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6E092555-797C-05C0-AF09-3016613DFD7F}"/>
                </a:ext>
              </a:extLst>
            </xdr:cNvPr>
            <xdr:cNvCxnSpPr/>
          </xdr:nvCxnSpPr>
          <xdr:spPr>
            <a:xfrm>
              <a:off x="204619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3616AC0B-062B-4229-E8D2-4C3592B4406C}"/>
                </a:ext>
              </a:extLst>
            </xdr:cNvPr>
            <xdr:cNvGrpSpPr/>
          </xdr:nvGrpSpPr>
          <xdr:grpSpPr>
            <a:xfrm>
              <a:off x="215153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3" name="TextBox 22">
                <a:extLst>
                  <a:ext uri="{FF2B5EF4-FFF2-40B4-BE49-F238E27FC236}">
                    <a16:creationId xmlns:a16="http://schemas.microsoft.com/office/drawing/2014/main" id="{E6A044FA-9B05-9A8F-AFCE-A82BBC0AF3C7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COSTS</a:t>
                </a:r>
              </a:p>
            </xdr:txBody>
          </xdr:sp>
          <xdr:sp macro="" textlink="Calculations!K10">
            <xdr:nvSpPr>
              <xdr:cNvPr id="24" name="TextBox 23">
                <a:extLst>
                  <a:ext uri="{FF2B5EF4-FFF2-40B4-BE49-F238E27FC236}">
                    <a16:creationId xmlns:a16="http://schemas.microsoft.com/office/drawing/2014/main" id="{58B966ED-E9CA-836E-5B52-DA521D5E49A0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51E20CBF-8524-420B-B67A-E0162982F72C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$6,080 </a:t>
                </a:fld>
                <a:endParaRPr lang="de-DE" sz="1800" b="1"/>
              </a:p>
            </xdr:txBody>
          </xdr:sp>
          <xdr:sp macro="" textlink="Calculations!N10">
            <xdr:nvSpPr>
              <xdr:cNvPr id="25" name="TextBox 24">
                <a:extLst>
                  <a:ext uri="{FF2B5EF4-FFF2-40B4-BE49-F238E27FC236}">
                    <a16:creationId xmlns:a16="http://schemas.microsoft.com/office/drawing/2014/main" id="{F5E0773E-C9BC-0209-F1D7-6384EAA63CDB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945B7DE-9EA3-45D8-B1EC-33FB980EB3E7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24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FC3C1C38-6FF1-1D37-9E8D-5A95FF5CF9DD}"/>
                </a:ext>
              </a:extLst>
            </xdr:cNvPr>
            <xdr:cNvCxnSpPr/>
          </xdr:nvCxnSpPr>
          <xdr:spPr>
            <a:xfrm>
              <a:off x="386603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9" name="Group 8">
              <a:extLst>
                <a:ext uri="{FF2B5EF4-FFF2-40B4-BE49-F238E27FC236}">
                  <a16:creationId xmlns:a16="http://schemas.microsoft.com/office/drawing/2014/main" id="{61C4A482-CDBA-2EBD-D12A-52257DAA883D}"/>
                </a:ext>
              </a:extLst>
            </xdr:cNvPr>
            <xdr:cNvGrpSpPr/>
          </xdr:nvGrpSpPr>
          <xdr:grpSpPr>
            <a:xfrm>
              <a:off x="397136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FC3CF154-B173-F6D6-991A-266015CDCFBB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NET PROFIT</a:t>
                </a:r>
              </a:p>
            </xdr:txBody>
          </xdr:sp>
          <xdr:sp macro="" textlink="Calculations!K11">
            <xdr:nvSpPr>
              <xdr:cNvPr id="21" name="TextBox 20">
                <a:extLst>
                  <a:ext uri="{FF2B5EF4-FFF2-40B4-BE49-F238E27FC236}">
                    <a16:creationId xmlns:a16="http://schemas.microsoft.com/office/drawing/2014/main" id="{E7DF0E38-E3C1-FBBE-2E3D-5E6DE4A32D8C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81B72CC1-D0D3-4C02-B7C5-F820740566F2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$25,770 </a:t>
                </a:fld>
                <a:endParaRPr lang="de-DE" sz="1800" b="1"/>
              </a:p>
            </xdr:txBody>
          </xdr:sp>
          <xdr:sp macro="" textlink="Calculations!N11">
            <xdr:nvSpPr>
              <xdr:cNvPr id="22" name="TextBox 21">
                <a:extLst>
                  <a:ext uri="{FF2B5EF4-FFF2-40B4-BE49-F238E27FC236}">
                    <a16:creationId xmlns:a16="http://schemas.microsoft.com/office/drawing/2014/main" id="{5E303BDC-5786-02A5-AEA9-227330E1BC53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0DBF6CE-F835-4274-A963-C961BC3A91DD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Profit margin: 80.9%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2F57E7C-9AE6-5C13-7F7B-73504E589BCB}"/>
                </a:ext>
              </a:extLst>
            </xdr:cNvPr>
            <xdr:cNvCxnSpPr/>
          </xdr:nvCxnSpPr>
          <xdr:spPr>
            <a:xfrm>
              <a:off x="568586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1772D864-A697-4474-90C4-204D31CBF646}"/>
                </a:ext>
              </a:extLst>
            </xdr:cNvPr>
            <xdr:cNvGrpSpPr/>
          </xdr:nvGrpSpPr>
          <xdr:grpSpPr>
            <a:xfrm>
              <a:off x="579120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17" name="TextBox 16">
                <a:extLst>
                  <a:ext uri="{FF2B5EF4-FFF2-40B4-BE49-F238E27FC236}">
                    <a16:creationId xmlns:a16="http://schemas.microsoft.com/office/drawing/2014/main" id="{FA2438AD-3322-514C-852B-E1D905D5EDA6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OUTSTANDING INVOICES</a:t>
                </a:r>
              </a:p>
            </xdr:txBody>
          </xdr:sp>
          <xdr:sp macro="" textlink="Calculations!K12">
            <xdr:nvSpPr>
              <xdr:cNvPr id="18" name="TextBox 17">
                <a:extLst>
                  <a:ext uri="{FF2B5EF4-FFF2-40B4-BE49-F238E27FC236}">
                    <a16:creationId xmlns:a16="http://schemas.microsoft.com/office/drawing/2014/main" id="{93B88A45-7512-FA47-DA3C-C2E47948B0EC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53FF4362-A95F-4AD1-A008-6C88FAFA1EE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$4,200 </a:t>
                </a:fld>
                <a:endParaRPr lang="de-DE" sz="1800" b="1"/>
              </a:p>
            </xdr:txBody>
          </xdr:sp>
          <xdr:sp macro="" textlink="Calculations!N12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7434702C-D180-D14A-9F62-5CCA0867E28F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238B7F71-2B95-4951-AD6C-5F2D6310596F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2 invoices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41E3BFA5-CD02-C9C3-E09C-C43541107784}"/>
                </a:ext>
              </a:extLst>
            </xdr:cNvPr>
            <xdr:cNvCxnSpPr/>
          </xdr:nvCxnSpPr>
          <xdr:spPr>
            <a:xfrm>
              <a:off x="750570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32B6D89A-EE10-C871-8687-FE9CCC06D5CC}"/>
                </a:ext>
              </a:extLst>
            </xdr:cNvPr>
            <xdr:cNvGrpSpPr/>
          </xdr:nvGrpSpPr>
          <xdr:grpSpPr>
            <a:xfrm>
              <a:off x="761103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14" name="TextBox 13">
                <a:extLst>
                  <a:ext uri="{FF2B5EF4-FFF2-40B4-BE49-F238E27FC236}">
                    <a16:creationId xmlns:a16="http://schemas.microsoft.com/office/drawing/2014/main" id="{08DD82FA-5C64-CB4C-0216-770EC508279E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OVERDUE INVOICES</a:t>
                </a:r>
              </a:p>
            </xdr:txBody>
          </xdr:sp>
          <xdr:sp macro="" textlink="Calculations!K13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3DA9BDD8-D310-5AA3-D7B1-7C0E20D75E82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DBD2B3CA-BD0E-4802-A980-C1E948502EE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$1,800 </a:t>
                </a:fld>
                <a:endParaRPr lang="de-DE" sz="1800" b="1"/>
              </a:p>
            </xdr:txBody>
          </xdr:sp>
          <xdr:sp macro="" textlink="Calculations!N13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BAC46410-10EC-87A9-DDF5-1767012D308A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B059E064-A572-4270-9AC8-2BB022CF7545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1 invoices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1</xdr:col>
      <xdr:colOff>0</xdr:colOff>
      <xdr:row>17</xdr:row>
      <xdr:rowOff>134470</xdr:rowOff>
    </xdr:from>
    <xdr:to>
      <xdr:col>9</xdr:col>
      <xdr:colOff>219636</xdr:colOff>
      <xdr:row>24</xdr:row>
      <xdr:rowOff>17929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7CEAB98C-7124-4936-3FCB-A2C7CC896464}"/>
            </a:ext>
          </a:extLst>
        </xdr:cNvPr>
        <xdr:cNvGrpSpPr/>
      </xdr:nvGrpSpPr>
      <xdr:grpSpPr>
        <a:xfrm>
          <a:off x="228600" y="3509682"/>
          <a:ext cx="5347448" cy="1169894"/>
          <a:chOff x="224118" y="2380129"/>
          <a:chExt cx="5531223" cy="1169894"/>
        </a:xfrm>
      </xdr:grpSpPr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65E62570-0278-8E6F-1662-F630AFAF9186}"/>
              </a:ext>
            </a:extLst>
          </xdr:cNvPr>
          <xdr:cNvSpPr/>
        </xdr:nvSpPr>
        <xdr:spPr>
          <a:xfrm>
            <a:off x="224118" y="2380129"/>
            <a:ext cx="5531223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56" name="Group 55">
            <a:extLst>
              <a:ext uri="{FF2B5EF4-FFF2-40B4-BE49-F238E27FC236}">
                <a16:creationId xmlns:a16="http://schemas.microsoft.com/office/drawing/2014/main" id="{D31CEA5E-0398-AE3F-4974-CC88AEDF20A1}"/>
              </a:ext>
            </a:extLst>
          </xdr:cNvPr>
          <xdr:cNvGrpSpPr/>
        </xdr:nvGrpSpPr>
        <xdr:grpSpPr>
          <a:xfrm>
            <a:off x="339599" y="2554940"/>
            <a:ext cx="5303027" cy="820272"/>
            <a:chOff x="339599" y="2554940"/>
            <a:chExt cx="5303027" cy="820272"/>
          </a:xfrm>
        </xdr:grpSpPr>
        <xdr:grpSp>
          <xdr:nvGrpSpPr>
            <xdr:cNvPr id="32" name="Group 31">
              <a:extLst>
                <a:ext uri="{FF2B5EF4-FFF2-40B4-BE49-F238E27FC236}">
                  <a16:creationId xmlns:a16="http://schemas.microsoft.com/office/drawing/2014/main" id="{882C30D3-417D-BC49-8D76-2A31CE42AA3B}"/>
                </a:ext>
              </a:extLst>
            </xdr:cNvPr>
            <xdr:cNvGrpSpPr/>
          </xdr:nvGrpSpPr>
          <xdr:grpSpPr>
            <a:xfrm>
              <a:off x="339599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4A6E3FC2-0405-6988-2204-1EB7CB8A6C0D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REVENUE</a:t>
                </a:r>
              </a:p>
            </xdr:txBody>
          </xdr:sp>
          <xdr:sp macro="" textlink="Calculations!K9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F577915A-4E97-EC23-C9EA-FCD9A915FC5A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E8FABB1-8DA5-4D92-9B8A-603CA9BDD170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$31,850 </a:t>
                </a:fld>
                <a:endParaRPr lang="de-DE" sz="1800" b="1"/>
              </a:p>
            </xdr:txBody>
          </xdr:sp>
          <xdr:sp macro="" textlink="Calculations!N9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1DAEB27C-A0AF-8503-A726-49F621A4FFC7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3FF214B8-1ACB-48FC-9E17-B4E6D430676A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18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0F841AA5-97AA-8A22-8686-EE16BA6D322D}"/>
                </a:ext>
              </a:extLst>
            </xdr:cNvPr>
            <xdr:cNvCxnSpPr/>
          </xdr:nvCxnSpPr>
          <xdr:spPr>
            <a:xfrm>
              <a:off x="2071800" y="2559423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4" name="Group 33">
              <a:extLst>
                <a:ext uri="{FF2B5EF4-FFF2-40B4-BE49-F238E27FC236}">
                  <a16:creationId xmlns:a16="http://schemas.microsoft.com/office/drawing/2014/main" id="{5F409C2A-98E7-CAB7-2396-F9E2CB83EBBF}"/>
                </a:ext>
              </a:extLst>
            </xdr:cNvPr>
            <xdr:cNvGrpSpPr/>
          </xdr:nvGrpSpPr>
          <xdr:grpSpPr>
            <a:xfrm>
              <a:off x="2178223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50" name="TextBox 49">
                <a:extLst>
                  <a:ext uri="{FF2B5EF4-FFF2-40B4-BE49-F238E27FC236}">
                    <a16:creationId xmlns:a16="http://schemas.microsoft.com/office/drawing/2014/main" id="{416F03B5-2B8A-3A06-3103-1B89F1314182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COSTS</a:t>
                </a:r>
              </a:p>
            </xdr:txBody>
          </xdr:sp>
          <xdr:sp macro="" textlink="Calculations!K10">
            <xdr:nvSpPr>
              <xdr:cNvPr id="51" name="TextBox 50">
                <a:extLst>
                  <a:ext uri="{FF2B5EF4-FFF2-40B4-BE49-F238E27FC236}">
                    <a16:creationId xmlns:a16="http://schemas.microsoft.com/office/drawing/2014/main" id="{C9096398-34EC-899F-439E-AF088799700B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51E20CBF-8524-420B-B67A-E0162982F72C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$6,080 </a:t>
                </a:fld>
                <a:endParaRPr lang="de-DE" sz="1800" b="1"/>
              </a:p>
            </xdr:txBody>
          </xdr:sp>
          <xdr:sp macro="" textlink="Calculations!N10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852BAD98-BF54-A130-7752-E54D467C6890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945B7DE-9EA3-45D8-B1EC-33FB980EB3E7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24 transactions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  <xdr:cxnSp macro="">
          <xdr:nvCxnSpPr>
            <xdr:cNvPr id="35" name="Straight Connector 34">
              <a:extLst>
                <a:ext uri="{FF2B5EF4-FFF2-40B4-BE49-F238E27FC236}">
                  <a16:creationId xmlns:a16="http://schemas.microsoft.com/office/drawing/2014/main" id="{1C61BC56-CD22-C8D0-CF72-7D2563DDA5C0}"/>
                </a:ext>
              </a:extLst>
            </xdr:cNvPr>
            <xdr:cNvCxnSpPr/>
          </xdr:nvCxnSpPr>
          <xdr:spPr>
            <a:xfrm>
              <a:off x="3910424" y="2559423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6" name="Group 35">
              <a:extLst>
                <a:ext uri="{FF2B5EF4-FFF2-40B4-BE49-F238E27FC236}">
                  <a16:creationId xmlns:a16="http://schemas.microsoft.com/office/drawing/2014/main" id="{3F26FE92-B449-3FC1-6115-1AC77FD67DD5}"/>
                </a:ext>
              </a:extLst>
            </xdr:cNvPr>
            <xdr:cNvGrpSpPr/>
          </xdr:nvGrpSpPr>
          <xdr:grpSpPr>
            <a:xfrm>
              <a:off x="4016847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65F47203-7B52-4F58-7EB7-26C410B687C9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NET PROFIT</a:t>
                </a:r>
              </a:p>
            </xdr:txBody>
          </xdr:sp>
          <xdr:sp macro="" textlink="Calculations!K11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392C3BE7-AE52-C293-706A-AC03AD38432F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81B72CC1-D0D3-4C02-B7C5-F820740566F2}" type="TxLink">
                  <a:rPr lang="en-US" sz="1800" b="1" i="0" u="none" strike="noStrik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pPr algn="ctr"/>
                  <a:t> $25,770 </a:t>
                </a:fld>
                <a:endParaRPr lang="de-DE" sz="1800" b="1"/>
              </a:p>
            </xdr:txBody>
          </xdr:sp>
          <xdr:sp macro="" textlink="Calculations!N11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741A8947-3B2C-6F68-CAAF-915CEC771AA9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fld id="{60DBF6CE-F835-4274-A963-C961BC3A91DD}" type="TxLink">
                  <a:rPr lang="en-US" sz="900" b="0" i="0" u="none" strike="noStrike">
                    <a:solidFill>
                      <a:schemeClr val="bg1">
                        <a:lumMod val="50000"/>
                      </a:schemeClr>
                    </a:solidFill>
                    <a:latin typeface="Calibri"/>
                    <a:ea typeface="Calibri"/>
                    <a:cs typeface="Calibri"/>
                  </a:rPr>
                  <a:pPr algn="ctr"/>
                  <a:t>Profit margin: 80.9%</a:t>
                </a:fld>
                <a:endParaRPr lang="de-DE" sz="900">
                  <a:solidFill>
                    <a:schemeClr val="bg1">
                      <a:lumMod val="50000"/>
                    </a:schemeClr>
                  </a:solidFill>
                </a:endParaRPr>
              </a:p>
            </xdr:txBody>
          </xdr:sp>
        </xdr:grpSp>
      </xdr:grpSp>
    </xdr:grpSp>
    <xdr:clientData/>
  </xdr:twoCellAnchor>
  <xdr:twoCellAnchor>
    <xdr:from>
      <xdr:col>1</xdr:col>
      <xdr:colOff>1</xdr:colOff>
      <xdr:row>27</xdr:row>
      <xdr:rowOff>161364</xdr:rowOff>
    </xdr:from>
    <xdr:to>
      <xdr:col>3</xdr:col>
      <xdr:colOff>573742</xdr:colOff>
      <xdr:row>34</xdr:row>
      <xdr:rowOff>44823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629DB3FD-37E2-F6AE-6AB7-20CE6583236D}"/>
            </a:ext>
          </a:extLst>
        </xdr:cNvPr>
        <xdr:cNvGrpSpPr/>
      </xdr:nvGrpSpPr>
      <xdr:grpSpPr>
        <a:xfrm>
          <a:off x="228601" y="5428129"/>
          <a:ext cx="1855694" cy="1169894"/>
          <a:chOff x="224119" y="3877235"/>
          <a:chExt cx="1855694" cy="1169894"/>
        </a:xfrm>
      </xdr:grpSpPr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24ED93DC-31C8-6785-2CFD-5F4E319A1EC7}"/>
              </a:ext>
            </a:extLst>
          </xdr:cNvPr>
          <xdr:cNvSpPr/>
        </xdr:nvSpPr>
        <xdr:spPr>
          <a:xfrm>
            <a:off x="224119" y="3877235"/>
            <a:ext cx="1855694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053DABC7-E6E7-FC6A-5656-B9BC688DE0E5}"/>
              </a:ext>
            </a:extLst>
          </xdr:cNvPr>
          <xdr:cNvGrpSpPr/>
        </xdr:nvGrpSpPr>
        <xdr:grpSpPr>
          <a:xfrm>
            <a:off x="339599" y="4052046"/>
            <a:ext cx="1625779" cy="820272"/>
            <a:chOff x="331695" y="1138518"/>
            <a:chExt cx="1609165" cy="820272"/>
          </a:xfrm>
        </xdr:grpSpPr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1F7D24BC-59EB-FECD-6779-A4022EB167A3}"/>
                </a:ext>
              </a:extLst>
            </xdr:cNvPr>
            <xdr:cNvSpPr txBox="1"/>
          </xdr:nvSpPr>
          <xdr:spPr>
            <a:xfrm>
              <a:off x="331695" y="113851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de-DE" sz="900">
                  <a:solidFill>
                    <a:sysClr val="windowText" lastClr="000000"/>
                  </a:solidFill>
                </a:rPr>
                <a:t>TOTAL REVENUE</a:t>
              </a:r>
            </a:p>
          </xdr:txBody>
        </xdr:sp>
        <xdr:sp macro="" textlink="Calculations!K9">
          <xdr:nvSpPr>
            <xdr:cNvPr id="73" name="TextBox 72">
              <a:extLst>
                <a:ext uri="{FF2B5EF4-FFF2-40B4-BE49-F238E27FC236}">
                  <a16:creationId xmlns:a16="http://schemas.microsoft.com/office/drawing/2014/main" id="{72A7B65D-81AB-0463-2791-CDB59E10CB96}"/>
                </a:ext>
              </a:extLst>
            </xdr:cNvPr>
            <xdr:cNvSpPr txBox="1"/>
          </xdr:nvSpPr>
          <xdr:spPr>
            <a:xfrm>
              <a:off x="331695" y="142314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3E8FABB1-8DA5-4D92-9B8A-603CA9BDD170}" type="TxLink">
                <a:rPr lang="en-US" sz="18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pPr algn="ctr"/>
                <a:t> $31,850 </a:t>
              </a:fld>
              <a:endParaRPr lang="de-DE" sz="1800" b="1"/>
            </a:p>
          </xdr:txBody>
        </xdr:sp>
        <xdr:sp macro="" textlink="Calculations!N9">
          <xdr:nvSpPr>
            <xdr:cNvPr id="74" name="TextBox 73">
              <a:extLst>
                <a:ext uri="{FF2B5EF4-FFF2-40B4-BE49-F238E27FC236}">
                  <a16:creationId xmlns:a16="http://schemas.microsoft.com/office/drawing/2014/main" id="{7AE87995-5E1B-E258-E9D4-9882A693437E}"/>
                </a:ext>
              </a:extLst>
            </xdr:cNvPr>
            <xdr:cNvSpPr txBox="1"/>
          </xdr:nvSpPr>
          <xdr:spPr>
            <a:xfrm>
              <a:off x="331695" y="170777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3FF214B8-1ACB-48FC-9E17-B4E6D430676A}" type="TxLink">
                <a:rPr lang="en-US" sz="900" b="0" i="0" u="none" strike="noStrike">
                  <a:solidFill>
                    <a:schemeClr val="bg1">
                      <a:lumMod val="50000"/>
                    </a:schemeClr>
                  </a:solidFill>
                  <a:latin typeface="Calibri"/>
                  <a:ea typeface="Calibri"/>
                  <a:cs typeface="Calibri"/>
                </a:rPr>
                <a:pPr algn="ctr"/>
                <a:t>18 transactions</a:t>
              </a:fld>
              <a:endParaRPr lang="de-DE" sz="900">
                <a:solidFill>
                  <a:schemeClr val="bg1">
                    <a:lumMod val="50000"/>
                  </a:schemeClr>
                </a:solidFill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6</xdr:row>
      <xdr:rowOff>121024</xdr:rowOff>
    </xdr:from>
    <xdr:to>
      <xdr:col>7</xdr:col>
      <xdr:colOff>98612</xdr:colOff>
      <xdr:row>16</xdr:row>
      <xdr:rowOff>135219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82F64F0F-026A-4456-9DD5-65DE04465E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479612</xdr:colOff>
      <xdr:row>6</xdr:row>
      <xdr:rowOff>161365</xdr:rowOff>
    </xdr:from>
    <xdr:to>
      <xdr:col>11</xdr:col>
      <xdr:colOff>273423</xdr:colOff>
      <xdr:row>16</xdr:row>
      <xdr:rowOff>134472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50D6E7F-B113-4401-9DC6-EC52323958DE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48692" y="1456765"/>
              <a:ext cx="2354131" cy="18019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D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7</xdr:row>
      <xdr:rowOff>0</xdr:rowOff>
    </xdr:from>
    <xdr:to>
      <xdr:col>14</xdr:col>
      <xdr:colOff>13447</xdr:colOff>
      <xdr:row>12</xdr:row>
      <xdr:rowOff>165847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4878B0-88B6-44CD-A5FD-6314AE121C78}"/>
            </a:ext>
          </a:extLst>
        </xdr:cNvPr>
        <xdr:cNvSpPr/>
      </xdr:nvSpPr>
      <xdr:spPr>
        <a:xfrm>
          <a:off x="224119" y="1062318"/>
          <a:ext cx="9211234" cy="1084729"/>
        </a:xfrm>
        <a:prstGeom prst="rect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venueTable" displayName="RevenueTable" ref="B6:G24" headerRowDxfId="16" totalsRowDxfId="14" headerRowBorderDxfId="15">
  <tableColumns count="6">
    <tableColumn id="1" xr3:uid="{00000000-0010-0000-0000-000001000000}" name="Date" dataDxfId="13"/>
    <tableColumn id="2" xr3:uid="{00000000-0010-0000-0000-000002000000}" name="Client"/>
    <tableColumn id="3" xr3:uid="{00000000-0010-0000-0000-000003000000}" name="Project"/>
    <tableColumn id="4" xr3:uid="{00000000-0010-0000-0000-000004000000}" name="Service"/>
    <tableColumn id="5" xr3:uid="{00000000-0010-0000-0000-000005000000}" name="Revenue" dataCellStyle="Currency"/>
    <tableColumn id="6" xr3:uid="{00000000-0010-0000-0000-000006000000}" name="Status" dataDxfId="12"/>
  </tableColumns>
  <tableStyleInfo name="Rev Table 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stTable" displayName="CostTable" ref="B6:F30" headerRowDxfId="11" totalsRowDxfId="9" headerRowBorderDxfId="10">
  <tableColumns count="5">
    <tableColumn id="1" xr3:uid="{00000000-0010-0000-0100-000001000000}" name="Date" dataDxfId="8"/>
    <tableColumn id="2" xr3:uid="{00000000-0010-0000-0100-000002000000}" name="Category"/>
    <tableColumn id="3" xr3:uid="{00000000-0010-0000-0100-000003000000}" name="Description"/>
    <tableColumn id="4" xr3:uid="{00000000-0010-0000-0100-000004000000}" name="Related Client"/>
    <tableColumn id="5" xr3:uid="{00000000-0010-0000-0100-000005000000}" name="Amount" dataCellStyle="Currency"/>
  </tableColumns>
  <tableStyleInfo name="Costs Table Styl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E5415E-C3FD-4BE2-A551-093C21FD119E}" name="RevenueTable4" displayName="RevenueTable4" ref="B8:D22" headerRowDxfId="7" totalsRowDxfId="5" headerRowBorderDxfId="6">
  <tableColumns count="3">
    <tableColumn id="1" xr3:uid="{1BA4AC37-AB3A-4FB4-A4D9-EFE1FCB83D28}" name="Date" dataDxfId="4"/>
    <tableColumn id="3" xr3:uid="{ADC3C462-35A3-4A7A-A8C8-E57D9733E054}" name="Project"/>
    <tableColumn id="5" xr3:uid="{E73C4319-F417-4A5C-8AEC-D17B7A8AF7FB}" name="Revenue" dataCellStyle="Currency"/>
  </tableColumns>
  <tableStyleInfo name="Rev Table Styl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592BFE-CB62-48D8-81C8-C9E14222BC32}" name="CostTable5" displayName="CostTable5" ref="F8:H22" headerRowDxfId="3" totalsRowDxfId="1" headerRowBorderDxfId="2">
  <tableColumns count="3">
    <tableColumn id="1" xr3:uid="{D9EA1819-96C8-4535-A033-33A54945AD44}" name="Date" dataDxfId="0"/>
    <tableColumn id="2" xr3:uid="{082CC899-C86C-4572-B6EF-E74578CD3053}" name="Category"/>
    <tableColumn id="5" xr3:uid="{8440E4A4-DB8C-4E37-8376-B8055B7DF428}" name="Amount" dataCellStyle="Currency"/>
  </tableColumns>
  <tableStyleInfo name="Costs Table Style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Nova">
      <a:dk1>
        <a:srgbClr val="172144"/>
      </a:dk1>
      <a:lt1>
        <a:srgbClr val="FFFFFF"/>
      </a:lt1>
      <a:dk2>
        <a:srgbClr val="F0E936"/>
      </a:dk2>
      <a:lt2>
        <a:srgbClr val="40D492"/>
      </a:lt2>
      <a:accent1>
        <a:srgbClr val="F9B710"/>
      </a:accent1>
      <a:accent2>
        <a:srgbClr val="FE1684"/>
      </a:accent2>
      <a:accent3>
        <a:srgbClr val="9237BC"/>
      </a:accent3>
      <a:accent4>
        <a:srgbClr val="4633F2"/>
      </a:accent4>
      <a:accent5>
        <a:srgbClr val="3285F3"/>
      </a:accent5>
      <a:accent6>
        <a:srgbClr val="8E94B8"/>
      </a:accent6>
      <a:hlink>
        <a:srgbClr val="2F8299"/>
      </a:hlink>
      <a:folHlink>
        <a:srgbClr val="8C8C8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 algn="l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66FF"/>
    <pageSetUpPr fitToPage="1"/>
  </sheetPr>
  <dimension ref="B2:K35"/>
  <sheetViews>
    <sheetView showGridLines="0" tabSelected="1" workbookViewId="0"/>
  </sheetViews>
  <sheetFormatPr defaultColWidth="8.83984375" defaultRowHeight="14.4" x14ac:dyDescent="0.55000000000000004"/>
  <cols>
    <col min="1" max="2" width="3" customWidth="1"/>
    <col min="3" max="3" width="6.47265625" customWidth="1"/>
    <col min="4" max="4" width="54" customWidth="1"/>
    <col min="5" max="5" width="3" customWidth="1"/>
    <col min="6" max="6" width="4" customWidth="1"/>
    <col min="7" max="7" width="3" customWidth="1"/>
    <col min="8" max="8" width="6.47265625" customWidth="1"/>
    <col min="9" max="9" width="36" customWidth="1"/>
    <col min="10" max="10" width="6.47265625" customWidth="1"/>
    <col min="11" max="11" width="3" customWidth="1"/>
  </cols>
  <sheetData>
    <row r="2" spans="2:11" ht="40" customHeight="1" x14ac:dyDescent="0.55000000000000004">
      <c r="B2" s="90" t="s">
        <v>211</v>
      </c>
      <c r="C2" s="91"/>
      <c r="D2" s="91"/>
      <c r="E2" s="91"/>
      <c r="F2" s="91"/>
      <c r="G2" s="91"/>
      <c r="H2" s="91"/>
      <c r="I2" s="91"/>
      <c r="J2" s="91"/>
      <c r="K2" s="91"/>
    </row>
    <row r="3" spans="2:11" ht="22" customHeight="1" x14ac:dyDescent="0.55000000000000004">
      <c r="B3" s="92" t="s">
        <v>212</v>
      </c>
      <c r="C3" s="91"/>
      <c r="D3" s="91"/>
      <c r="E3" s="91"/>
      <c r="F3" s="91"/>
      <c r="G3" s="91"/>
      <c r="H3" s="91"/>
      <c r="I3" s="91"/>
      <c r="J3" s="91"/>
      <c r="K3" s="91"/>
    </row>
    <row r="4" spans="2:11" ht="18" customHeight="1" x14ac:dyDescent="0.55000000000000004"/>
    <row r="6" spans="2:11" ht="12" customHeight="1" x14ac:dyDescent="0.55000000000000004">
      <c r="B6" s="76"/>
      <c r="C6" s="76"/>
      <c r="D6" s="76"/>
      <c r="E6" s="76"/>
      <c r="G6" s="76"/>
      <c r="H6" s="76"/>
      <c r="I6" s="76"/>
      <c r="J6" s="76"/>
      <c r="K6" s="76"/>
    </row>
    <row r="7" spans="2:11" ht="24" customHeight="1" x14ac:dyDescent="0.55000000000000004">
      <c r="B7" s="76"/>
      <c r="C7" s="75" t="s">
        <v>213</v>
      </c>
      <c r="D7" s="76"/>
      <c r="E7" s="76"/>
      <c r="G7" s="76"/>
      <c r="H7" s="75" t="s">
        <v>214</v>
      </c>
      <c r="I7" s="76"/>
      <c r="J7" s="76"/>
      <c r="K7" s="76"/>
    </row>
    <row r="8" spans="2:11" ht="22" customHeight="1" x14ac:dyDescent="0.55000000000000004">
      <c r="B8" s="76"/>
      <c r="C8" s="76"/>
      <c r="D8" s="76"/>
      <c r="E8" s="76"/>
      <c r="G8" s="76"/>
      <c r="H8" s="95" t="s">
        <v>215</v>
      </c>
      <c r="I8" s="96"/>
      <c r="J8" s="96"/>
      <c r="K8" s="76"/>
    </row>
    <row r="9" spans="2:11" ht="22" customHeight="1" x14ac:dyDescent="0.55000000000000004">
      <c r="B9" s="76"/>
      <c r="C9" s="83" t="s">
        <v>216</v>
      </c>
      <c r="D9" s="84" t="s">
        <v>154</v>
      </c>
      <c r="E9" s="76"/>
      <c r="G9" s="76"/>
      <c r="H9" s="76"/>
      <c r="I9" s="76"/>
      <c r="J9" s="76"/>
      <c r="K9" s="76"/>
    </row>
    <row r="10" spans="2:11" ht="22" customHeight="1" x14ac:dyDescent="0.55000000000000004">
      <c r="B10" s="76"/>
      <c r="C10" s="76"/>
      <c r="D10" s="93" t="s">
        <v>217</v>
      </c>
      <c r="E10" s="76"/>
      <c r="G10" s="76"/>
      <c r="H10" s="76"/>
      <c r="I10" s="76"/>
      <c r="J10" s="76"/>
      <c r="K10" s="76"/>
    </row>
    <row r="11" spans="2:11" ht="22" customHeight="1" x14ac:dyDescent="0.55000000000000004">
      <c r="B11" s="76"/>
      <c r="C11" s="76"/>
      <c r="D11" s="94"/>
      <c r="E11" s="76"/>
      <c r="G11" s="76"/>
      <c r="H11" s="83" t="s">
        <v>216</v>
      </c>
      <c r="I11" s="87" t="s">
        <v>218</v>
      </c>
      <c r="J11" s="103" t="b">
        <v>0</v>
      </c>
      <c r="K11" s="76"/>
    </row>
    <row r="12" spans="2:11" ht="22" customHeight="1" x14ac:dyDescent="0.55000000000000004">
      <c r="B12" s="76"/>
      <c r="C12" s="76"/>
      <c r="D12" s="86" t="s">
        <v>219</v>
      </c>
      <c r="E12" s="76"/>
      <c r="G12" s="76"/>
      <c r="H12" s="76"/>
      <c r="I12" s="85"/>
      <c r="J12" s="76"/>
      <c r="K12" s="76"/>
    </row>
    <row r="13" spans="2:11" ht="22" customHeight="1" x14ac:dyDescent="0.55000000000000004">
      <c r="B13" s="76"/>
      <c r="C13" s="76"/>
      <c r="D13" s="85"/>
      <c r="E13" s="76"/>
      <c r="G13" s="76"/>
      <c r="H13" s="83" t="s">
        <v>220</v>
      </c>
      <c r="I13" s="87" t="s">
        <v>221</v>
      </c>
      <c r="J13" s="103" t="b">
        <v>0</v>
      </c>
      <c r="K13" s="76"/>
    </row>
    <row r="14" spans="2:11" ht="22" customHeight="1" x14ac:dyDescent="0.55000000000000004">
      <c r="B14" s="76"/>
      <c r="C14" s="83" t="s">
        <v>220</v>
      </c>
      <c r="D14" s="84" t="s">
        <v>106</v>
      </c>
      <c r="E14" s="76"/>
      <c r="G14" s="76"/>
      <c r="H14" s="76"/>
      <c r="I14" s="85"/>
      <c r="J14" s="76"/>
      <c r="K14" s="76"/>
    </row>
    <row r="15" spans="2:11" ht="22" customHeight="1" x14ac:dyDescent="0.55000000000000004">
      <c r="B15" s="76"/>
      <c r="C15" s="76"/>
      <c r="D15" s="93" t="s">
        <v>222</v>
      </c>
      <c r="E15" s="76"/>
      <c r="G15" s="76"/>
      <c r="H15" s="83" t="s">
        <v>223</v>
      </c>
      <c r="I15" s="87" t="s">
        <v>224</v>
      </c>
      <c r="J15" s="103" t="b">
        <v>0</v>
      </c>
      <c r="K15" s="76"/>
    </row>
    <row r="16" spans="2:11" ht="22" customHeight="1" x14ac:dyDescent="0.55000000000000004">
      <c r="B16" s="76"/>
      <c r="C16" s="76"/>
      <c r="D16" s="94"/>
      <c r="E16" s="76"/>
      <c r="G16" s="76"/>
      <c r="H16" s="76"/>
      <c r="I16" s="85"/>
      <c r="J16" s="76"/>
      <c r="K16" s="76"/>
    </row>
    <row r="17" spans="2:11" ht="22" customHeight="1" x14ac:dyDescent="0.55000000000000004">
      <c r="B17" s="76"/>
      <c r="C17" s="76"/>
      <c r="D17" s="86" t="s">
        <v>225</v>
      </c>
      <c r="E17" s="76"/>
      <c r="G17" s="76"/>
      <c r="H17" s="83" t="s">
        <v>226</v>
      </c>
      <c r="I17" s="87" t="s">
        <v>227</v>
      </c>
      <c r="J17" s="103" t="b">
        <v>0</v>
      </c>
      <c r="K17" s="76"/>
    </row>
    <row r="18" spans="2:11" ht="22" customHeight="1" x14ac:dyDescent="0.55000000000000004">
      <c r="B18" s="76"/>
      <c r="C18" s="76"/>
      <c r="D18" s="85"/>
      <c r="E18" s="76"/>
      <c r="G18" s="76"/>
      <c r="H18" s="76"/>
      <c r="I18" s="85"/>
      <c r="J18" s="76"/>
      <c r="K18" s="76"/>
    </row>
    <row r="19" spans="2:11" ht="22" customHeight="1" x14ac:dyDescent="0.55000000000000004">
      <c r="B19" s="76"/>
      <c r="C19" s="83" t="s">
        <v>223</v>
      </c>
      <c r="D19" s="84" t="s">
        <v>228</v>
      </c>
      <c r="E19" s="76"/>
      <c r="G19" s="76"/>
      <c r="H19" s="83" t="s">
        <v>229</v>
      </c>
      <c r="I19" s="87" t="s">
        <v>230</v>
      </c>
      <c r="J19" s="103" t="b">
        <v>0</v>
      </c>
      <c r="K19" s="76"/>
    </row>
    <row r="20" spans="2:11" ht="22" customHeight="1" x14ac:dyDescent="0.55000000000000004">
      <c r="B20" s="76"/>
      <c r="C20" s="76"/>
      <c r="D20" s="93" t="s">
        <v>231</v>
      </c>
      <c r="E20" s="76"/>
      <c r="G20" s="76"/>
      <c r="H20" s="76"/>
      <c r="I20" s="85"/>
      <c r="J20" s="76"/>
      <c r="K20" s="76"/>
    </row>
    <row r="21" spans="2:11" ht="22" customHeight="1" x14ac:dyDescent="0.55000000000000004">
      <c r="B21" s="76"/>
      <c r="C21" s="76"/>
      <c r="D21" s="94"/>
      <c r="E21" s="76"/>
      <c r="G21" s="76"/>
      <c r="H21" s="83" t="s">
        <v>232</v>
      </c>
      <c r="I21" s="87" t="s">
        <v>233</v>
      </c>
      <c r="J21" s="103" t="b">
        <v>0</v>
      </c>
      <c r="K21" s="76"/>
    </row>
    <row r="22" spans="2:11" ht="22" customHeight="1" x14ac:dyDescent="0.55000000000000004">
      <c r="B22" s="76"/>
      <c r="C22" s="76"/>
      <c r="D22" s="76"/>
      <c r="E22" s="76"/>
      <c r="G22" s="76"/>
      <c r="H22" s="76"/>
      <c r="I22" s="76"/>
      <c r="J22" s="76"/>
      <c r="K22" s="76"/>
    </row>
    <row r="23" spans="2:11" ht="12" customHeight="1" x14ac:dyDescent="0.55000000000000004">
      <c r="B23" s="76"/>
      <c r="C23" s="76"/>
      <c r="D23" s="76"/>
      <c r="E23" s="76"/>
      <c r="G23" s="76"/>
      <c r="H23" s="76"/>
      <c r="I23" s="76"/>
      <c r="J23" s="76"/>
      <c r="K23" s="76"/>
    </row>
    <row r="24" spans="2:11" ht="18" customHeight="1" x14ac:dyDescent="0.55000000000000004"/>
    <row r="25" spans="2:11" ht="14.05" customHeight="1" x14ac:dyDescent="0.55000000000000004"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2:11" ht="22" customHeight="1" x14ac:dyDescent="0.55000000000000004">
      <c r="B26" s="80"/>
      <c r="C26" s="77" t="s">
        <v>234</v>
      </c>
      <c r="D26" s="80"/>
      <c r="E26" s="80"/>
      <c r="F26" s="80"/>
      <c r="G26" s="80"/>
      <c r="H26" s="80"/>
      <c r="I26" s="80"/>
      <c r="J26" s="80"/>
      <c r="K26" s="80"/>
    </row>
    <row r="27" spans="2:11" ht="30" customHeight="1" x14ac:dyDescent="0.55000000000000004">
      <c r="B27" s="80"/>
      <c r="C27" s="81" t="s">
        <v>235</v>
      </c>
      <c r="D27" s="80"/>
      <c r="E27" s="80"/>
      <c r="F27" s="80"/>
      <c r="G27" s="80"/>
      <c r="H27" s="80"/>
      <c r="I27" s="80"/>
      <c r="J27" s="80"/>
      <c r="K27" s="80"/>
    </row>
    <row r="28" spans="2:11" ht="78" customHeight="1" x14ac:dyDescent="0.55000000000000004">
      <c r="B28" s="80"/>
      <c r="C28" s="88" t="s">
        <v>236</v>
      </c>
      <c r="D28" s="89"/>
      <c r="E28" s="80"/>
      <c r="F28" s="80"/>
      <c r="G28" s="80"/>
      <c r="H28" s="80"/>
      <c r="I28" s="80"/>
      <c r="J28" s="80"/>
      <c r="K28" s="80"/>
    </row>
    <row r="29" spans="2:11" ht="10" customHeight="1" x14ac:dyDescent="0.55000000000000004"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2:11" ht="34" customHeight="1" x14ac:dyDescent="0.55000000000000004"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1" spans="2:11" ht="6" customHeight="1" x14ac:dyDescent="0.55000000000000004">
      <c r="B31" s="80"/>
      <c r="C31" s="80"/>
      <c r="D31" s="80"/>
      <c r="E31" s="80"/>
      <c r="F31" s="80"/>
      <c r="G31" s="80"/>
      <c r="H31" s="80"/>
      <c r="I31" s="80"/>
      <c r="J31" s="80"/>
      <c r="K31" s="80"/>
    </row>
    <row r="32" spans="2:11" ht="20.05" customHeight="1" x14ac:dyDescent="0.55000000000000004">
      <c r="B32" s="80"/>
      <c r="C32" s="88" t="s">
        <v>237</v>
      </c>
      <c r="D32" s="89"/>
      <c r="E32" s="80"/>
      <c r="F32" s="80"/>
      <c r="G32" s="80"/>
      <c r="H32" s="80"/>
      <c r="I32" s="80"/>
      <c r="J32" s="80"/>
      <c r="K32" s="80"/>
    </row>
    <row r="33" spans="2:11" ht="14.05" customHeight="1" x14ac:dyDescent="0.55000000000000004">
      <c r="B33" s="80"/>
      <c r="C33" s="80"/>
      <c r="D33" s="80"/>
      <c r="E33" s="80"/>
      <c r="F33" s="80"/>
      <c r="G33" s="80"/>
      <c r="H33" s="80"/>
      <c r="I33" s="80"/>
      <c r="J33" s="80"/>
      <c r="K33" s="80"/>
    </row>
    <row r="35" spans="2:11" x14ac:dyDescent="0.55000000000000004">
      <c r="B35" s="74" t="s">
        <v>238</v>
      </c>
    </row>
  </sheetData>
  <mergeCells count="8">
    <mergeCell ref="C32:D32"/>
    <mergeCell ref="B2:K2"/>
    <mergeCell ref="B3:K3"/>
    <mergeCell ref="D10:D11"/>
    <mergeCell ref="D15:D16"/>
    <mergeCell ref="D20:D21"/>
    <mergeCell ref="H8:J8"/>
    <mergeCell ref="C28:D28"/>
  </mergeCells>
  <hyperlinks>
    <hyperlink ref="D12" location="'Final Report ➤'!A1" display="Open the final report" xr:uid="{00000000-0004-0000-0000-000000000000}"/>
    <hyperlink ref="D17" location="'Design Collection ➤'!A1" display="Open the design collection" xr:uid="{00000000-0004-0000-0000-000001000000}"/>
  </hyperlinks>
  <pageMargins left="0.5" right="0.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A82D-4370-4829-9EE0-A50522B62C65}">
  <sheetPr>
    <tabColor theme="1"/>
  </sheetPr>
  <dimension ref="B2:C30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  <col min="2" max="2" width="53.83984375" customWidth="1"/>
    <col min="3" max="3" width="77.83984375" bestFit="1" customWidth="1"/>
  </cols>
  <sheetData>
    <row r="2" spans="2:3" ht="25.8" x14ac:dyDescent="0.95">
      <c r="B2" s="2" t="s">
        <v>154</v>
      </c>
    </row>
    <row r="3" spans="2:3" x14ac:dyDescent="0.55000000000000004">
      <c r="B3" s="3" t="s">
        <v>196</v>
      </c>
    </row>
    <row r="6" spans="2:3" x14ac:dyDescent="0.55000000000000004">
      <c r="B6" s="13" t="s">
        <v>190</v>
      </c>
      <c r="C6" s="13" t="s">
        <v>55</v>
      </c>
    </row>
    <row r="7" spans="2:3" x14ac:dyDescent="0.55000000000000004">
      <c r="B7" s="54" t="s">
        <v>4</v>
      </c>
      <c r="C7" s="55" t="s">
        <v>192</v>
      </c>
    </row>
    <row r="8" spans="2:3" x14ac:dyDescent="0.55000000000000004">
      <c r="B8" s="56" t="s">
        <v>41</v>
      </c>
      <c r="C8" s="57" t="s">
        <v>193</v>
      </c>
    </row>
    <row r="9" spans="2:3" x14ac:dyDescent="0.55000000000000004">
      <c r="B9" s="56" t="s">
        <v>191</v>
      </c>
      <c r="C9" s="57" t="s">
        <v>194</v>
      </c>
    </row>
    <row r="12" spans="2:3" x14ac:dyDescent="0.55000000000000004">
      <c r="B12" s="13" t="s">
        <v>195</v>
      </c>
      <c r="C12" s="13" t="s">
        <v>203</v>
      </c>
    </row>
    <row r="13" spans="2:3" x14ac:dyDescent="0.55000000000000004">
      <c r="B13" s="72" t="s">
        <v>197</v>
      </c>
      <c r="C13" s="55" t="s">
        <v>209</v>
      </c>
    </row>
    <row r="14" spans="2:3" x14ac:dyDescent="0.55000000000000004">
      <c r="B14" s="73" t="s">
        <v>198</v>
      </c>
      <c r="C14" s="57" t="s">
        <v>208</v>
      </c>
    </row>
    <row r="15" spans="2:3" x14ac:dyDescent="0.55000000000000004">
      <c r="B15" s="73" t="s">
        <v>199</v>
      </c>
      <c r="C15" s="57" t="s">
        <v>207</v>
      </c>
    </row>
    <row r="16" spans="2:3" x14ac:dyDescent="0.55000000000000004">
      <c r="B16" s="73" t="s">
        <v>200</v>
      </c>
      <c r="C16" s="57" t="s">
        <v>204</v>
      </c>
    </row>
    <row r="17" spans="2:3" x14ac:dyDescent="0.55000000000000004">
      <c r="B17" s="73" t="s">
        <v>201</v>
      </c>
      <c r="C17" s="57" t="s">
        <v>205</v>
      </c>
    </row>
    <row r="18" spans="2:3" x14ac:dyDescent="0.55000000000000004">
      <c r="B18" s="73" t="s">
        <v>202</v>
      </c>
      <c r="C18" s="57" t="s">
        <v>206</v>
      </c>
    </row>
    <row r="21" spans="2:3" ht="14.05" customHeight="1" x14ac:dyDescent="0.55000000000000004">
      <c r="B21" s="80"/>
      <c r="C21" s="80"/>
    </row>
    <row r="22" spans="2:3" ht="22" customHeight="1" x14ac:dyDescent="0.55000000000000004">
      <c r="B22" s="78" t="s">
        <v>239</v>
      </c>
      <c r="C22" s="80"/>
    </row>
    <row r="23" spans="2:3" ht="30" customHeight="1" x14ac:dyDescent="0.55000000000000004">
      <c r="B23" s="82" t="s">
        <v>240</v>
      </c>
      <c r="C23" s="80"/>
    </row>
    <row r="24" spans="2:3" ht="84" customHeight="1" x14ac:dyDescent="0.55000000000000004">
      <c r="B24" s="79" t="s">
        <v>236</v>
      </c>
      <c r="C24" s="80"/>
    </row>
    <row r="25" spans="2:3" ht="10" customHeight="1" x14ac:dyDescent="0.55000000000000004">
      <c r="B25" s="80"/>
      <c r="C25" s="80"/>
    </row>
    <row r="26" spans="2:3" ht="34" customHeight="1" x14ac:dyDescent="0.55000000000000004">
      <c r="B26" s="80"/>
      <c r="C26" s="80"/>
    </row>
    <row r="27" spans="2:3" ht="6" customHeight="1" x14ac:dyDescent="0.55000000000000004">
      <c r="B27" s="80"/>
      <c r="C27" s="80"/>
    </row>
    <row r="28" spans="2:3" ht="20.05" customHeight="1" x14ac:dyDescent="0.55000000000000004">
      <c r="B28" s="79" t="s">
        <v>241</v>
      </c>
      <c r="C28" s="80"/>
    </row>
    <row r="29" spans="2:3" ht="14.05" customHeight="1" x14ac:dyDescent="0.55000000000000004">
      <c r="B29" s="80"/>
      <c r="C29" s="80"/>
    </row>
    <row r="30" spans="2:3" ht="14.05" customHeight="1" x14ac:dyDescent="0.55000000000000004">
      <c r="B30" s="80"/>
      <c r="C30" s="80"/>
    </row>
  </sheetData>
  <hyperlinks>
    <hyperlink ref="B8" location="Costs!A1" display="Costs" xr:uid="{BED14905-7A7D-488C-A46B-52844FB51E53}"/>
    <hyperlink ref="B7" location="Revenue!A1" display="Revenue" xr:uid="{0AB5E253-FFAB-4E9C-9451-F18209EE4139}"/>
    <hyperlink ref="B9" location="Report!A1" display="Report" xr:uid="{80CBE8B3-12A3-4951-9EA5-905CDCBFD7B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E31F-8D40-4061-8264-AD7E7DB3A3DE}">
  <dimension ref="B2:G24"/>
  <sheetViews>
    <sheetView showGridLines="0" zoomScale="85" zoomScaleNormal="85" workbookViewId="0">
      <selection activeCell="G24" sqref="G24"/>
    </sheetView>
  </sheetViews>
  <sheetFormatPr defaultColWidth="8.83984375" defaultRowHeight="14.4" x14ac:dyDescent="0.55000000000000004"/>
  <cols>
    <col min="1" max="1" width="3.15625" customWidth="1"/>
    <col min="2" max="2" width="13.15625" style="6" customWidth="1"/>
    <col min="3" max="5" width="25" customWidth="1"/>
    <col min="6" max="6" width="15" customWidth="1"/>
    <col min="7" max="7" width="15.83984375" style="14" customWidth="1"/>
  </cols>
  <sheetData>
    <row r="2" spans="2:7" ht="25.8" x14ac:dyDescent="0.95">
      <c r="B2" s="4" t="s">
        <v>4</v>
      </c>
    </row>
    <row r="3" spans="2:7" x14ac:dyDescent="0.55000000000000004">
      <c r="B3" s="5" t="s">
        <v>88</v>
      </c>
    </row>
    <row r="6" spans="2:7" x14ac:dyDescent="0.55000000000000004">
      <c r="B6" s="12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5" t="s">
        <v>5</v>
      </c>
    </row>
    <row r="7" spans="2:7" x14ac:dyDescent="0.55000000000000004">
      <c r="B7" s="7">
        <v>46030</v>
      </c>
      <c r="C7" t="s">
        <v>6</v>
      </c>
      <c r="D7" t="s">
        <v>7</v>
      </c>
      <c r="E7" t="s">
        <v>8</v>
      </c>
      <c r="F7" s="8">
        <v>3200</v>
      </c>
      <c r="G7" s="14" t="s">
        <v>9</v>
      </c>
    </row>
    <row r="8" spans="2:7" x14ac:dyDescent="0.55000000000000004">
      <c r="B8" s="7">
        <v>46041</v>
      </c>
      <c r="C8" t="s">
        <v>11</v>
      </c>
      <c r="D8" t="s">
        <v>12</v>
      </c>
      <c r="E8" t="s">
        <v>13</v>
      </c>
      <c r="F8" s="8">
        <v>950</v>
      </c>
      <c r="G8" s="14" t="s">
        <v>9</v>
      </c>
    </row>
    <row r="9" spans="2:7" x14ac:dyDescent="0.55000000000000004">
      <c r="B9" s="7">
        <v>46049</v>
      </c>
      <c r="C9" t="s">
        <v>16</v>
      </c>
      <c r="D9" t="s">
        <v>17</v>
      </c>
      <c r="E9" t="s">
        <v>18</v>
      </c>
      <c r="F9" s="8">
        <v>1800</v>
      </c>
      <c r="G9" s="14" t="s">
        <v>9</v>
      </c>
    </row>
    <row r="10" spans="2:7" x14ac:dyDescent="0.55000000000000004">
      <c r="B10" s="7">
        <v>46059</v>
      </c>
      <c r="C10" t="s">
        <v>20</v>
      </c>
      <c r="D10" t="s">
        <v>21</v>
      </c>
      <c r="E10" t="s">
        <v>8</v>
      </c>
      <c r="F10" s="8">
        <v>1600</v>
      </c>
      <c r="G10" s="14" t="s">
        <v>9</v>
      </c>
    </row>
    <row r="11" spans="2:7" x14ac:dyDescent="0.55000000000000004">
      <c r="B11" s="7">
        <v>46067</v>
      </c>
      <c r="C11" t="s">
        <v>23</v>
      </c>
      <c r="D11" t="s">
        <v>24</v>
      </c>
      <c r="E11" t="s">
        <v>25</v>
      </c>
      <c r="F11" s="8">
        <v>1200</v>
      </c>
      <c r="G11" s="14" t="s">
        <v>9</v>
      </c>
    </row>
    <row r="12" spans="2:7" x14ac:dyDescent="0.55000000000000004">
      <c r="B12" s="7">
        <v>46077</v>
      </c>
      <c r="C12" t="s">
        <v>27</v>
      </c>
      <c r="D12" t="s">
        <v>28</v>
      </c>
      <c r="E12" t="s">
        <v>13</v>
      </c>
      <c r="F12" s="8">
        <v>2100</v>
      </c>
      <c r="G12" s="14" t="s">
        <v>9</v>
      </c>
    </row>
    <row r="13" spans="2:7" x14ac:dyDescent="0.55000000000000004">
      <c r="B13" s="7">
        <v>46085</v>
      </c>
      <c r="C13" t="s">
        <v>6</v>
      </c>
      <c r="D13" t="s">
        <v>29</v>
      </c>
      <c r="E13" t="s">
        <v>18</v>
      </c>
      <c r="F13" s="8">
        <v>1250</v>
      </c>
      <c r="G13" s="14" t="s">
        <v>9</v>
      </c>
    </row>
    <row r="14" spans="2:7" x14ac:dyDescent="0.55000000000000004">
      <c r="B14" s="7">
        <v>46099</v>
      </c>
      <c r="C14" t="s">
        <v>11</v>
      </c>
      <c r="D14" t="s">
        <v>30</v>
      </c>
      <c r="E14" t="s">
        <v>25</v>
      </c>
      <c r="F14" s="8">
        <v>1450</v>
      </c>
      <c r="G14" s="14" t="s">
        <v>9</v>
      </c>
    </row>
    <row r="15" spans="2:7" x14ac:dyDescent="0.55000000000000004">
      <c r="B15" s="7">
        <v>46109</v>
      </c>
      <c r="C15" t="s">
        <v>16</v>
      </c>
      <c r="D15" t="s">
        <v>31</v>
      </c>
      <c r="E15" t="s">
        <v>8</v>
      </c>
      <c r="F15" s="8">
        <v>2300</v>
      </c>
      <c r="G15" s="14" t="s">
        <v>9</v>
      </c>
    </row>
    <row r="16" spans="2:7" x14ac:dyDescent="0.55000000000000004">
      <c r="B16" s="7">
        <v>46121</v>
      </c>
      <c r="C16" t="s">
        <v>20</v>
      </c>
      <c r="D16" t="s">
        <v>32</v>
      </c>
      <c r="E16" t="s">
        <v>13</v>
      </c>
      <c r="F16" s="8">
        <v>1350</v>
      </c>
      <c r="G16" s="14" t="s">
        <v>9</v>
      </c>
    </row>
    <row r="17" spans="2:7" x14ac:dyDescent="0.55000000000000004">
      <c r="B17" s="7">
        <v>46129</v>
      </c>
      <c r="C17" t="s">
        <v>23</v>
      </c>
      <c r="D17" t="s">
        <v>34</v>
      </c>
      <c r="E17" t="s">
        <v>25</v>
      </c>
      <c r="F17" s="8">
        <v>1750</v>
      </c>
      <c r="G17" s="14" t="s">
        <v>9</v>
      </c>
    </row>
    <row r="18" spans="2:7" x14ac:dyDescent="0.55000000000000004">
      <c r="B18" s="7">
        <v>46141</v>
      </c>
      <c r="C18" t="s">
        <v>27</v>
      </c>
      <c r="D18" t="s">
        <v>35</v>
      </c>
      <c r="E18" t="s">
        <v>8</v>
      </c>
      <c r="F18" s="8">
        <v>2900</v>
      </c>
      <c r="G18" s="14" t="s">
        <v>9</v>
      </c>
    </row>
    <row r="19" spans="2:7" x14ac:dyDescent="0.55000000000000004">
      <c r="B19" s="7">
        <v>46149</v>
      </c>
      <c r="C19" t="s">
        <v>6</v>
      </c>
      <c r="D19" t="s">
        <v>37</v>
      </c>
      <c r="E19" t="s">
        <v>25</v>
      </c>
      <c r="F19" s="8">
        <v>1400</v>
      </c>
      <c r="G19" s="14" t="s">
        <v>9</v>
      </c>
    </row>
    <row r="20" spans="2:7" x14ac:dyDescent="0.55000000000000004">
      <c r="B20" s="7">
        <v>46158</v>
      </c>
      <c r="C20" t="s">
        <v>11</v>
      </c>
      <c r="D20" t="s">
        <v>38</v>
      </c>
      <c r="E20" t="s">
        <v>13</v>
      </c>
      <c r="F20" s="8">
        <v>1800</v>
      </c>
      <c r="G20" s="14" t="s">
        <v>39</v>
      </c>
    </row>
    <row r="21" spans="2:7" x14ac:dyDescent="0.55000000000000004">
      <c r="B21" s="7">
        <v>46169</v>
      </c>
      <c r="C21" t="s">
        <v>16</v>
      </c>
      <c r="D21" t="s">
        <v>43</v>
      </c>
      <c r="E21" t="s">
        <v>18</v>
      </c>
      <c r="F21" s="8">
        <v>1650</v>
      </c>
      <c r="G21" s="14" t="s">
        <v>9</v>
      </c>
    </row>
    <row r="22" spans="2:7" x14ac:dyDescent="0.55000000000000004">
      <c r="B22" s="7">
        <v>46178</v>
      </c>
      <c r="C22" t="s">
        <v>20</v>
      </c>
      <c r="D22" t="s">
        <v>46</v>
      </c>
      <c r="E22" t="s">
        <v>8</v>
      </c>
      <c r="F22" s="8">
        <v>2400</v>
      </c>
      <c r="G22" s="14" t="s">
        <v>39</v>
      </c>
    </row>
    <row r="23" spans="2:7" x14ac:dyDescent="0.55000000000000004">
      <c r="B23" s="7">
        <v>46187</v>
      </c>
      <c r="C23" t="s">
        <v>23</v>
      </c>
      <c r="D23" t="s">
        <v>24</v>
      </c>
      <c r="E23" t="s">
        <v>25</v>
      </c>
      <c r="F23" s="8">
        <v>1200</v>
      </c>
      <c r="G23" s="14" t="s">
        <v>9</v>
      </c>
    </row>
    <row r="24" spans="2:7" x14ac:dyDescent="0.55000000000000004">
      <c r="B24" s="7">
        <v>46198</v>
      </c>
      <c r="C24" t="s">
        <v>27</v>
      </c>
      <c r="D24" t="s">
        <v>49</v>
      </c>
      <c r="E24" t="s">
        <v>13</v>
      </c>
      <c r="F24" s="8">
        <v>1550</v>
      </c>
      <c r="G24" s="14" t="s">
        <v>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CD78-F2B1-4DC6-96A4-FBE6D9782388}">
  <dimension ref="B2:F30"/>
  <sheetViews>
    <sheetView showGridLines="0" zoomScale="85" zoomScaleNormal="85" workbookViewId="0">
      <selection activeCell="B6" sqref="B6"/>
    </sheetView>
  </sheetViews>
  <sheetFormatPr defaultColWidth="8.83984375" defaultRowHeight="14.4" x14ac:dyDescent="0.55000000000000004"/>
  <cols>
    <col min="1" max="1" width="3.15625" customWidth="1"/>
    <col min="2" max="2" width="13.15625" style="6" customWidth="1"/>
    <col min="3" max="5" width="25" customWidth="1"/>
    <col min="6" max="6" width="15" customWidth="1"/>
    <col min="7" max="7" width="15.83984375" customWidth="1"/>
  </cols>
  <sheetData>
    <row r="2" spans="2:6" ht="25.8" x14ac:dyDescent="0.95">
      <c r="B2" s="4" t="s">
        <v>41</v>
      </c>
    </row>
    <row r="3" spans="2:6" x14ac:dyDescent="0.55000000000000004">
      <c r="B3" s="5" t="s">
        <v>88</v>
      </c>
    </row>
    <row r="6" spans="2:6" x14ac:dyDescent="0.55000000000000004">
      <c r="B6" s="12" t="s">
        <v>0</v>
      </c>
      <c r="C6" s="13" t="s">
        <v>54</v>
      </c>
      <c r="D6" s="13" t="s">
        <v>55</v>
      </c>
      <c r="E6" s="13" t="s">
        <v>56</v>
      </c>
      <c r="F6" s="13" t="s">
        <v>57</v>
      </c>
    </row>
    <row r="7" spans="2:6" x14ac:dyDescent="0.55000000000000004">
      <c r="B7" s="7">
        <v>46027</v>
      </c>
      <c r="C7" t="s">
        <v>58</v>
      </c>
      <c r="D7" t="s">
        <v>59</v>
      </c>
      <c r="E7" t="s">
        <v>60</v>
      </c>
      <c r="F7" s="8">
        <v>66</v>
      </c>
    </row>
    <row r="8" spans="2:6" x14ac:dyDescent="0.55000000000000004">
      <c r="B8" s="7">
        <v>46033</v>
      </c>
      <c r="C8" t="s">
        <v>62</v>
      </c>
      <c r="D8" t="s">
        <v>63</v>
      </c>
      <c r="E8" t="s">
        <v>6</v>
      </c>
      <c r="F8" s="8">
        <v>450</v>
      </c>
    </row>
    <row r="9" spans="2:6" x14ac:dyDescent="0.55000000000000004">
      <c r="B9" s="7">
        <v>46043</v>
      </c>
      <c r="C9" t="s">
        <v>65</v>
      </c>
      <c r="D9" t="s">
        <v>66</v>
      </c>
      <c r="E9" t="s">
        <v>60</v>
      </c>
      <c r="F9" s="8">
        <v>180</v>
      </c>
    </row>
    <row r="10" spans="2:6" x14ac:dyDescent="0.55000000000000004">
      <c r="B10" s="7">
        <v>46050</v>
      </c>
      <c r="C10" t="s">
        <v>67</v>
      </c>
      <c r="D10" t="s">
        <v>68</v>
      </c>
      <c r="E10" t="s">
        <v>60</v>
      </c>
      <c r="F10" s="8">
        <v>250</v>
      </c>
    </row>
    <row r="11" spans="2:6" x14ac:dyDescent="0.55000000000000004">
      <c r="B11" s="7">
        <v>46057</v>
      </c>
      <c r="C11" t="s">
        <v>58</v>
      </c>
      <c r="D11" t="s">
        <v>69</v>
      </c>
      <c r="E11" t="s">
        <v>60</v>
      </c>
      <c r="F11" s="8">
        <v>74</v>
      </c>
    </row>
    <row r="12" spans="2:6" x14ac:dyDescent="0.55000000000000004">
      <c r="B12" s="7">
        <v>46062</v>
      </c>
      <c r="C12" t="s">
        <v>62</v>
      </c>
      <c r="D12" t="s">
        <v>70</v>
      </c>
      <c r="E12" t="s">
        <v>20</v>
      </c>
      <c r="F12" s="8">
        <v>600</v>
      </c>
    </row>
    <row r="13" spans="2:6" x14ac:dyDescent="0.55000000000000004">
      <c r="B13" s="7">
        <v>46069</v>
      </c>
      <c r="C13" t="s">
        <v>65</v>
      </c>
      <c r="D13" t="s">
        <v>71</v>
      </c>
      <c r="E13" t="s">
        <v>60</v>
      </c>
      <c r="F13" s="8">
        <v>220</v>
      </c>
    </row>
    <row r="14" spans="2:6" x14ac:dyDescent="0.55000000000000004">
      <c r="B14" s="7">
        <v>46079</v>
      </c>
      <c r="C14" t="s">
        <v>67</v>
      </c>
      <c r="D14" t="s">
        <v>72</v>
      </c>
      <c r="E14" t="s">
        <v>60</v>
      </c>
      <c r="F14" s="8">
        <v>95</v>
      </c>
    </row>
    <row r="15" spans="2:6" x14ac:dyDescent="0.55000000000000004">
      <c r="B15" s="7">
        <v>46084</v>
      </c>
      <c r="C15" t="s">
        <v>58</v>
      </c>
      <c r="D15" t="s">
        <v>73</v>
      </c>
      <c r="E15" t="s">
        <v>60</v>
      </c>
      <c r="F15" s="8">
        <v>42</v>
      </c>
    </row>
    <row r="16" spans="2:6" x14ac:dyDescent="0.55000000000000004">
      <c r="B16" s="7">
        <v>46093</v>
      </c>
      <c r="C16" t="s">
        <v>62</v>
      </c>
      <c r="D16" t="s">
        <v>74</v>
      </c>
      <c r="E16" t="s">
        <v>6</v>
      </c>
      <c r="F16" s="8">
        <v>520</v>
      </c>
    </row>
    <row r="17" spans="2:6" x14ac:dyDescent="0.55000000000000004">
      <c r="B17" s="7">
        <v>46101</v>
      </c>
      <c r="C17" t="s">
        <v>65</v>
      </c>
      <c r="D17" t="s">
        <v>75</v>
      </c>
      <c r="E17" t="s">
        <v>60</v>
      </c>
      <c r="F17" s="8">
        <v>140</v>
      </c>
    </row>
    <row r="18" spans="2:6" x14ac:dyDescent="0.55000000000000004">
      <c r="B18" s="7">
        <v>46110</v>
      </c>
      <c r="C18" t="s">
        <v>67</v>
      </c>
      <c r="D18" t="s">
        <v>76</v>
      </c>
      <c r="E18" t="s">
        <v>60</v>
      </c>
      <c r="F18" s="8">
        <v>310</v>
      </c>
    </row>
    <row r="19" spans="2:6" x14ac:dyDescent="0.55000000000000004">
      <c r="B19" s="7">
        <v>46118</v>
      </c>
      <c r="C19" t="s">
        <v>58</v>
      </c>
      <c r="D19" t="s">
        <v>77</v>
      </c>
      <c r="E19" t="s">
        <v>60</v>
      </c>
      <c r="F19" s="8">
        <v>58</v>
      </c>
    </row>
    <row r="20" spans="2:6" x14ac:dyDescent="0.55000000000000004">
      <c r="B20" s="7">
        <v>46127</v>
      </c>
      <c r="C20" t="s">
        <v>62</v>
      </c>
      <c r="D20" t="s">
        <v>78</v>
      </c>
      <c r="E20" t="s">
        <v>23</v>
      </c>
      <c r="F20" s="8">
        <v>480</v>
      </c>
    </row>
    <row r="21" spans="2:6" x14ac:dyDescent="0.55000000000000004">
      <c r="B21" s="7">
        <v>46134</v>
      </c>
      <c r="C21" t="s">
        <v>65</v>
      </c>
      <c r="D21" t="s">
        <v>79</v>
      </c>
      <c r="E21" t="s">
        <v>60</v>
      </c>
      <c r="F21" s="8">
        <v>190</v>
      </c>
    </row>
    <row r="22" spans="2:6" x14ac:dyDescent="0.55000000000000004">
      <c r="B22" s="7">
        <v>46142</v>
      </c>
      <c r="C22" t="s">
        <v>67</v>
      </c>
      <c r="D22" t="s">
        <v>68</v>
      </c>
      <c r="E22" t="s">
        <v>60</v>
      </c>
      <c r="F22" s="8">
        <v>250</v>
      </c>
    </row>
    <row r="23" spans="2:6" x14ac:dyDescent="0.55000000000000004">
      <c r="B23" s="7">
        <v>46147</v>
      </c>
      <c r="C23" t="s">
        <v>58</v>
      </c>
      <c r="D23" t="s">
        <v>59</v>
      </c>
      <c r="E23" t="s">
        <v>60</v>
      </c>
      <c r="F23" s="8">
        <v>66</v>
      </c>
    </row>
    <row r="24" spans="2:6" x14ac:dyDescent="0.55000000000000004">
      <c r="B24" s="7">
        <v>46155</v>
      </c>
      <c r="C24" t="s">
        <v>62</v>
      </c>
      <c r="D24" t="s">
        <v>80</v>
      </c>
      <c r="E24" t="s">
        <v>16</v>
      </c>
      <c r="F24" s="8">
        <v>550</v>
      </c>
    </row>
    <row r="25" spans="2:6" x14ac:dyDescent="0.55000000000000004">
      <c r="B25" s="7">
        <v>46163</v>
      </c>
      <c r="C25" t="s">
        <v>65</v>
      </c>
      <c r="D25" t="s">
        <v>81</v>
      </c>
      <c r="E25" t="s">
        <v>60</v>
      </c>
      <c r="F25" s="8">
        <v>160</v>
      </c>
    </row>
    <row r="26" spans="2:6" x14ac:dyDescent="0.55000000000000004">
      <c r="B26" s="7">
        <v>46172</v>
      </c>
      <c r="C26" t="s">
        <v>67</v>
      </c>
      <c r="D26" t="s">
        <v>82</v>
      </c>
      <c r="E26" t="s">
        <v>60</v>
      </c>
      <c r="F26" s="8">
        <v>145</v>
      </c>
    </row>
    <row r="27" spans="2:6" x14ac:dyDescent="0.55000000000000004">
      <c r="B27" s="7">
        <v>46177</v>
      </c>
      <c r="C27" t="s">
        <v>58</v>
      </c>
      <c r="D27" t="s">
        <v>69</v>
      </c>
      <c r="E27" t="s">
        <v>60</v>
      </c>
      <c r="F27" s="8">
        <v>74</v>
      </c>
    </row>
    <row r="28" spans="2:6" x14ac:dyDescent="0.55000000000000004">
      <c r="B28" s="7">
        <v>46185</v>
      </c>
      <c r="C28" t="s">
        <v>62</v>
      </c>
      <c r="D28" t="s">
        <v>70</v>
      </c>
      <c r="E28" t="s">
        <v>20</v>
      </c>
      <c r="F28" s="8">
        <v>700</v>
      </c>
    </row>
    <row r="29" spans="2:6" x14ac:dyDescent="0.55000000000000004">
      <c r="B29" s="7">
        <v>46192</v>
      </c>
      <c r="C29" t="s">
        <v>65</v>
      </c>
      <c r="D29" t="s">
        <v>83</v>
      </c>
      <c r="E29" t="s">
        <v>60</v>
      </c>
      <c r="F29" s="8">
        <v>210</v>
      </c>
    </row>
    <row r="30" spans="2:6" x14ac:dyDescent="0.55000000000000004">
      <c r="B30" s="7">
        <v>46201</v>
      </c>
      <c r="C30" t="s">
        <v>67</v>
      </c>
      <c r="D30" t="s">
        <v>68</v>
      </c>
      <c r="E30" t="s">
        <v>60</v>
      </c>
      <c r="F30" s="8">
        <v>250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437C-7AC3-4A5D-8246-1A282A43F640}">
  <dimension ref="B2:X58"/>
  <sheetViews>
    <sheetView showGridLines="0" zoomScale="85" zoomScaleNormal="85" workbookViewId="0">
      <selection activeCell="J16" sqref="J16:L23"/>
    </sheetView>
  </sheetViews>
  <sheetFormatPr defaultColWidth="8.83984375" defaultRowHeight="14.4" x14ac:dyDescent="0.55000000000000004"/>
  <cols>
    <col min="1" max="1" width="3.15625" style="26" customWidth="1"/>
    <col min="2" max="2" width="2.83984375" style="26" customWidth="1"/>
    <col min="3" max="4" width="13.47265625" style="26" customWidth="1"/>
    <col min="5" max="5" width="19.47265625" style="26" customWidth="1"/>
    <col min="6" max="6" width="9.68359375" style="26" customWidth="1"/>
    <col min="7" max="7" width="2.83984375" style="26" customWidth="1"/>
    <col min="8" max="8" width="2.68359375" style="26" customWidth="1"/>
    <col min="9" max="9" width="2.83984375" style="26" customWidth="1"/>
    <col min="10" max="10" width="24" style="26" customWidth="1"/>
    <col min="11" max="12" width="9.68359375" style="26" customWidth="1"/>
    <col min="13" max="13" width="13.47265625" style="26" customWidth="1"/>
    <col min="14" max="14" width="2.83984375" style="26" customWidth="1"/>
    <col min="15" max="16384" width="8.83984375" style="26"/>
  </cols>
  <sheetData>
    <row r="2" spans="2:14" ht="25.8" x14ac:dyDescent="0.95">
      <c r="B2" s="28" t="s">
        <v>89</v>
      </c>
    </row>
    <row r="3" spans="2:14" x14ac:dyDescent="0.55000000000000004">
      <c r="B3" s="29" t="s">
        <v>88</v>
      </c>
    </row>
    <row r="12" spans="2:14" ht="14.7" thickBot="1" x14ac:dyDescent="0.6"/>
    <row r="13" spans="2:14" x14ac:dyDescent="0.55000000000000004">
      <c r="B13" s="16"/>
      <c r="C13" s="17"/>
      <c r="D13" s="17"/>
      <c r="E13" s="17"/>
      <c r="F13" s="17"/>
      <c r="G13" s="18"/>
      <c r="I13" s="16"/>
      <c r="J13" s="17"/>
      <c r="K13" s="17"/>
      <c r="L13" s="17"/>
      <c r="M13" s="17"/>
      <c r="N13" s="18"/>
    </row>
    <row r="14" spans="2:14" ht="18.3" x14ac:dyDescent="0.7">
      <c r="B14" s="19"/>
      <c r="C14" s="30" t="s">
        <v>90</v>
      </c>
      <c r="D14"/>
      <c r="E14"/>
      <c r="F14"/>
      <c r="G14" s="20"/>
      <c r="I14" s="19"/>
      <c r="J14" s="30" t="s">
        <v>61</v>
      </c>
      <c r="K14"/>
      <c r="L14"/>
      <c r="M14"/>
      <c r="N14" s="20"/>
    </row>
    <row r="15" spans="2:14" x14ac:dyDescent="0.55000000000000004">
      <c r="B15" s="19"/>
      <c r="C15"/>
      <c r="D15"/>
      <c r="E15"/>
      <c r="F15"/>
      <c r="G15" s="20"/>
      <c r="I15" s="19"/>
      <c r="J15"/>
      <c r="K15"/>
      <c r="L15"/>
      <c r="M15"/>
      <c r="N15" s="20"/>
    </row>
    <row r="16" spans="2:14" x14ac:dyDescent="0.55000000000000004">
      <c r="B16" s="19"/>
      <c r="C16"/>
      <c r="D16"/>
      <c r="E16"/>
      <c r="F16"/>
      <c r="G16" s="20"/>
      <c r="I16" s="19"/>
      <c r="J16" s="31" t="s">
        <v>1</v>
      </c>
      <c r="K16" s="32" t="s">
        <v>4</v>
      </c>
      <c r="L16" s="32" t="s">
        <v>64</v>
      </c>
      <c r="M16" s="32"/>
      <c r="N16" s="20"/>
    </row>
    <row r="17" spans="2:14" x14ac:dyDescent="0.55000000000000004">
      <c r="B17" s="19"/>
      <c r="C17"/>
      <c r="D17"/>
      <c r="E17"/>
      <c r="F17"/>
      <c r="G17" s="20"/>
      <c r="I17" s="19"/>
      <c r="J17" s="33" t="s">
        <v>6</v>
      </c>
      <c r="K17" s="34">
        <f>SUMIF(Revenue!$C$7:$C$24,J17,Revenue!$F$7:$F$24)</f>
        <v>5850</v>
      </c>
      <c r="L17" s="35">
        <f>K17/SUM(RevenueTable[Revenue])</f>
        <v>0.18367346938775511</v>
      </c>
      <c r="M17" s="35"/>
      <c r="N17" s="20"/>
    </row>
    <row r="18" spans="2:14" x14ac:dyDescent="0.55000000000000004">
      <c r="B18" s="19"/>
      <c r="C18"/>
      <c r="D18"/>
      <c r="E18"/>
      <c r="F18"/>
      <c r="G18" s="20"/>
      <c r="I18" s="19"/>
      <c r="J18" s="36" t="s">
        <v>11</v>
      </c>
      <c r="K18" s="37">
        <f>SUMIF(Revenue!$C$7:$C$24,J18,Revenue!$F$7:$F$24)</f>
        <v>4200</v>
      </c>
      <c r="L18" s="38">
        <f>K18/SUM(RevenueTable[Revenue])</f>
        <v>0.13186813186813187</v>
      </c>
      <c r="M18" s="38"/>
      <c r="N18" s="20"/>
    </row>
    <row r="19" spans="2:14" x14ac:dyDescent="0.55000000000000004">
      <c r="B19" s="19"/>
      <c r="C19"/>
      <c r="D19"/>
      <c r="E19"/>
      <c r="F19"/>
      <c r="G19" s="20"/>
      <c r="I19" s="19"/>
      <c r="J19" s="36" t="s">
        <v>16</v>
      </c>
      <c r="K19" s="37">
        <f>SUMIF(Revenue!$C$7:$C$24,J19,Revenue!$F$7:$F$24)</f>
        <v>5750</v>
      </c>
      <c r="L19" s="38">
        <f>K19/SUM(RevenueTable[Revenue])</f>
        <v>0.18053375196232338</v>
      </c>
      <c r="M19" s="38"/>
      <c r="N19" s="20"/>
    </row>
    <row r="20" spans="2:14" x14ac:dyDescent="0.55000000000000004">
      <c r="B20" s="19"/>
      <c r="C20"/>
      <c r="D20"/>
      <c r="E20"/>
      <c r="F20"/>
      <c r="G20" s="20"/>
      <c r="I20" s="19"/>
      <c r="J20" s="36" t="s">
        <v>20</v>
      </c>
      <c r="K20" s="37">
        <f>SUMIF(Revenue!$C$7:$C$24,J20,Revenue!$F$7:$F$24)</f>
        <v>5350</v>
      </c>
      <c r="L20" s="38">
        <f>K20/SUM(RevenueTable[Revenue])</f>
        <v>0.16797488226059654</v>
      </c>
      <c r="M20" s="38"/>
      <c r="N20" s="20"/>
    </row>
    <row r="21" spans="2:14" x14ac:dyDescent="0.55000000000000004">
      <c r="B21" s="19"/>
      <c r="C21"/>
      <c r="D21"/>
      <c r="E21"/>
      <c r="F21"/>
      <c r="G21" s="20"/>
      <c r="I21" s="19"/>
      <c r="J21" s="36" t="s">
        <v>23</v>
      </c>
      <c r="K21" s="37">
        <f>SUMIF(Revenue!$C$7:$C$24,J21,Revenue!$F$7:$F$24)</f>
        <v>4150</v>
      </c>
      <c r="L21" s="38">
        <f>K21/SUM(RevenueTable[Revenue])</f>
        <v>0.13029827315541601</v>
      </c>
      <c r="M21" s="38"/>
      <c r="N21" s="20"/>
    </row>
    <row r="22" spans="2:14" x14ac:dyDescent="0.55000000000000004">
      <c r="B22" s="19"/>
      <c r="C22"/>
      <c r="D22"/>
      <c r="E22"/>
      <c r="F22"/>
      <c r="G22" s="20"/>
      <c r="I22" s="19"/>
      <c r="J22" s="39" t="s">
        <v>27</v>
      </c>
      <c r="K22" s="40">
        <f>SUMIF(Revenue!$C$7:$C$24,J22,Revenue!$F$7:$F$24)</f>
        <v>6550</v>
      </c>
      <c r="L22" s="41">
        <f>K22/SUM(RevenueTable[Revenue])</f>
        <v>0.20565149136577707</v>
      </c>
      <c r="M22" s="41"/>
      <c r="N22" s="20"/>
    </row>
    <row r="23" spans="2:14" x14ac:dyDescent="0.55000000000000004">
      <c r="B23" s="19"/>
      <c r="C23"/>
      <c r="D23" s="9"/>
      <c r="E23" s="9"/>
      <c r="F23" s="9"/>
      <c r="G23" s="20"/>
      <c r="I23" s="19"/>
      <c r="J23" s="42" t="s">
        <v>96</v>
      </c>
      <c r="K23" s="43">
        <f t="shared" ref="K23:L23" si="0">SUM(K17:K22)</f>
        <v>31850</v>
      </c>
      <c r="L23" s="44">
        <f t="shared" si="0"/>
        <v>1</v>
      </c>
      <c r="M23" s="44"/>
      <c r="N23" s="20"/>
    </row>
    <row r="24" spans="2:14" x14ac:dyDescent="0.55000000000000004">
      <c r="B24" s="19"/>
      <c r="C24"/>
      <c r="D24"/>
      <c r="E24"/>
      <c r="F24"/>
      <c r="G24" s="20"/>
      <c r="I24" s="19"/>
      <c r="J24"/>
      <c r="K24"/>
      <c r="L24"/>
      <c r="M24"/>
      <c r="N24" s="20"/>
    </row>
    <row r="25" spans="2:14" ht="14.7" thickBot="1" x14ac:dyDescent="0.6">
      <c r="B25" s="21"/>
      <c r="C25" s="22"/>
      <c r="D25" s="22"/>
      <c r="E25" s="22"/>
      <c r="F25" s="22"/>
      <c r="G25" s="23"/>
      <c r="I25" s="21"/>
      <c r="J25" s="22"/>
      <c r="K25" s="22"/>
      <c r="L25" s="22"/>
      <c r="M25" s="22"/>
      <c r="N25" s="23"/>
    </row>
    <row r="26" spans="2:14" ht="14.7" thickBot="1" x14ac:dyDescent="0.6"/>
    <row r="27" spans="2:14" x14ac:dyDescent="0.55000000000000004">
      <c r="B27" s="16"/>
      <c r="C27" s="17"/>
      <c r="D27" s="17"/>
      <c r="E27" s="17"/>
      <c r="F27" s="17"/>
      <c r="G27" s="18"/>
      <c r="I27" s="16"/>
      <c r="J27" s="17"/>
      <c r="K27" s="17"/>
      <c r="L27" s="17"/>
      <c r="M27" s="17"/>
      <c r="N27" s="18"/>
    </row>
    <row r="28" spans="2:14" ht="18.3" x14ac:dyDescent="0.7">
      <c r="B28" s="19"/>
      <c r="C28" s="30" t="s">
        <v>91</v>
      </c>
      <c r="D28"/>
      <c r="E28"/>
      <c r="F28"/>
      <c r="G28" s="20"/>
      <c r="I28" s="19"/>
      <c r="J28" s="30" t="s">
        <v>92</v>
      </c>
      <c r="K28"/>
      <c r="L28"/>
      <c r="M28"/>
      <c r="N28" s="20"/>
    </row>
    <row r="29" spans="2:14" x14ac:dyDescent="0.55000000000000004">
      <c r="B29" s="19"/>
      <c r="C29"/>
      <c r="D29"/>
      <c r="E29"/>
      <c r="F29"/>
      <c r="G29" s="20"/>
      <c r="I29" s="19"/>
      <c r="J29"/>
      <c r="K29"/>
      <c r="L29"/>
      <c r="M29"/>
      <c r="N29" s="20"/>
    </row>
    <row r="30" spans="2:14" x14ac:dyDescent="0.55000000000000004">
      <c r="B30" s="19"/>
      <c r="C30"/>
      <c r="D30"/>
      <c r="E30" s="31" t="s">
        <v>97</v>
      </c>
      <c r="F30" s="31"/>
      <c r="G30" s="20"/>
      <c r="I30" s="19"/>
      <c r="J30" s="31" t="s">
        <v>54</v>
      </c>
      <c r="K30" s="32" t="s">
        <v>57</v>
      </c>
      <c r="L30" s="32" t="s">
        <v>64</v>
      </c>
      <c r="M30" s="32"/>
      <c r="N30" s="20"/>
    </row>
    <row r="31" spans="2:14" x14ac:dyDescent="0.55000000000000004">
      <c r="B31" s="19"/>
      <c r="C31"/>
      <c r="D31"/>
      <c r="E31" s="1" t="s">
        <v>22</v>
      </c>
      <c r="F31" s="45">
        <f>Calculations!K11/Calculations!K9</f>
        <v>0.80910518053375191</v>
      </c>
      <c r="G31" s="20"/>
      <c r="I31" s="19"/>
      <c r="J31" s="33" t="s">
        <v>58</v>
      </c>
      <c r="K31" s="34">
        <f>SUMIF(Costs!$C$7:$C$30,J31,Costs!$F$7:$F$30)</f>
        <v>380</v>
      </c>
      <c r="L31" s="35">
        <f>K31/SUM(CostTable[Amount])</f>
        <v>6.25E-2</v>
      </c>
      <c r="M31" s="35"/>
      <c r="N31" s="20"/>
    </row>
    <row r="32" spans="2:14" x14ac:dyDescent="0.55000000000000004">
      <c r="B32" s="19"/>
      <c r="C32"/>
      <c r="D32"/>
      <c r="E32" s="1" t="s">
        <v>45</v>
      </c>
      <c r="F32" s="46">
        <f>AVERAGE(Calculations!E8:E13)</f>
        <v>4295</v>
      </c>
      <c r="G32" s="20"/>
      <c r="I32" s="19"/>
      <c r="J32" s="36" t="s">
        <v>62</v>
      </c>
      <c r="K32" s="37">
        <f>SUMIF(Costs!$C$7:$C$30,J32,Costs!$F$7:$F$30)</f>
        <v>3300</v>
      </c>
      <c r="L32" s="38">
        <f>K32/SUM(CostTable[Amount])</f>
        <v>0.54276315789473684</v>
      </c>
      <c r="M32" s="38"/>
      <c r="N32" s="20"/>
    </row>
    <row r="33" spans="2:14" x14ac:dyDescent="0.55000000000000004">
      <c r="B33" s="19"/>
      <c r="C33"/>
      <c r="D33"/>
      <c r="E33" s="1"/>
      <c r="F33" s="1"/>
      <c r="G33" s="20"/>
      <c r="I33" s="19"/>
      <c r="J33" s="36" t="s">
        <v>65</v>
      </c>
      <c r="K33" s="37">
        <f>SUMIF(Costs!$C$7:$C$30,J33,Costs!$F$7:$F$30)</f>
        <v>1100</v>
      </c>
      <c r="L33" s="38">
        <f>K33/SUM(CostTable[Amount])</f>
        <v>0.18092105263157895</v>
      </c>
      <c r="M33" s="38"/>
      <c r="N33" s="20"/>
    </row>
    <row r="34" spans="2:14" x14ac:dyDescent="0.55000000000000004">
      <c r="B34" s="19"/>
      <c r="C34"/>
      <c r="D34"/>
      <c r="E34" s="31" t="s">
        <v>98</v>
      </c>
      <c r="F34" s="31"/>
      <c r="G34" s="20"/>
      <c r="I34" s="19"/>
      <c r="J34" s="39" t="s">
        <v>67</v>
      </c>
      <c r="K34" s="40">
        <f>SUMIF(Costs!$C$7:$C$30,J34,Costs!$F$7:$F$30)</f>
        <v>1300</v>
      </c>
      <c r="L34" s="41">
        <f>K34/SUM(CostTable[Amount])</f>
        <v>0.21381578947368421</v>
      </c>
      <c r="M34" s="41"/>
      <c r="N34" s="20"/>
    </row>
    <row r="35" spans="2:14" x14ac:dyDescent="0.55000000000000004">
      <c r="B35" s="19"/>
      <c r="C35"/>
      <c r="D35"/>
      <c r="E35" s="1" t="s">
        <v>33</v>
      </c>
      <c r="F35" s="46">
        <f>MAX(Revenue!F7:F24)</f>
        <v>3200</v>
      </c>
      <c r="G35" s="20"/>
      <c r="I35" s="19"/>
      <c r="J35" s="42" t="s">
        <v>96</v>
      </c>
      <c r="K35" s="43">
        <f t="shared" ref="K35:L35" si="1">SUM(K31:K34)</f>
        <v>6080</v>
      </c>
      <c r="L35" s="44">
        <f t="shared" si="1"/>
        <v>1</v>
      </c>
      <c r="M35" s="44"/>
      <c r="N35" s="20"/>
    </row>
    <row r="36" spans="2:14" x14ac:dyDescent="0.55000000000000004">
      <c r="B36" s="19"/>
      <c r="C36"/>
      <c r="D36"/>
      <c r="E36" s="1" t="s">
        <v>15</v>
      </c>
      <c r="F36" s="46">
        <f>AVERAGE(Revenue!F7:F24)</f>
        <v>1769.4444444444443</v>
      </c>
      <c r="G36" s="20"/>
      <c r="I36" s="19"/>
      <c r="J36"/>
      <c r="K36"/>
      <c r="L36"/>
      <c r="M36"/>
      <c r="N36" s="20"/>
    </row>
    <row r="37" spans="2:14" x14ac:dyDescent="0.55000000000000004">
      <c r="B37" s="19"/>
      <c r="C37"/>
      <c r="D37"/>
      <c r="E37" s="1" t="s">
        <v>36</v>
      </c>
      <c r="F37" s="47">
        <f>COUNTA(Report!J16:J21)</f>
        <v>6</v>
      </c>
      <c r="G37" s="20"/>
      <c r="I37" s="19"/>
      <c r="J37"/>
      <c r="K37"/>
      <c r="L37"/>
      <c r="M37"/>
      <c r="N37" s="20"/>
    </row>
    <row r="38" spans="2:14" x14ac:dyDescent="0.55000000000000004">
      <c r="B38" s="19"/>
      <c r="C38"/>
      <c r="D38"/>
      <c r="E38"/>
      <c r="F38"/>
      <c r="G38" s="20"/>
      <c r="I38" s="19"/>
      <c r="J38"/>
      <c r="K38"/>
      <c r="L38"/>
      <c r="M38"/>
      <c r="N38" s="20"/>
    </row>
    <row r="39" spans="2:14" ht="14.7" thickBot="1" x14ac:dyDescent="0.6">
      <c r="B39" s="21"/>
      <c r="C39" s="22"/>
      <c r="D39" s="22"/>
      <c r="E39" s="22"/>
      <c r="F39" s="22"/>
      <c r="G39" s="23"/>
      <c r="I39" s="21"/>
      <c r="J39" s="22"/>
      <c r="K39" s="22"/>
      <c r="L39" s="22"/>
      <c r="M39" s="22"/>
      <c r="N39" s="23"/>
    </row>
    <row r="57" spans="15:24" x14ac:dyDescent="0.55000000000000004"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5:24" x14ac:dyDescent="0.55000000000000004">
      <c r="O58" s="27"/>
      <c r="P58" s="27"/>
      <c r="Q58" s="27"/>
      <c r="R58" s="27"/>
      <c r="S58" s="27"/>
      <c r="T58" s="27"/>
      <c r="U58" s="27"/>
      <c r="V58" s="27"/>
      <c r="W58" s="27"/>
      <c r="X58" s="2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D35E-B1E2-4802-816C-F73C2ECD2721}">
  <dimension ref="B2:N13"/>
  <sheetViews>
    <sheetView showGridLines="0" zoomScale="85" zoomScaleNormal="85" workbookViewId="0">
      <selection activeCell="N14" sqref="N14"/>
    </sheetView>
  </sheetViews>
  <sheetFormatPr defaultColWidth="8.83984375" defaultRowHeight="14.4" x14ac:dyDescent="0.55000000000000004"/>
  <cols>
    <col min="1" max="1" width="3.15625" customWidth="1"/>
    <col min="7" max="7" width="17.15625" bestFit="1" customWidth="1"/>
    <col min="10" max="10" width="16" customWidth="1"/>
    <col min="12" max="12" width="3.15625" customWidth="1"/>
    <col min="13" max="13" width="16" customWidth="1"/>
    <col min="14" max="14" width="16.83984375" bestFit="1" customWidth="1"/>
  </cols>
  <sheetData>
    <row r="2" spans="2:14" ht="25.8" x14ac:dyDescent="0.95">
      <c r="B2" s="2" t="s">
        <v>93</v>
      </c>
    </row>
    <row r="3" spans="2:14" x14ac:dyDescent="0.55000000000000004">
      <c r="B3" s="3" t="s">
        <v>94</v>
      </c>
    </row>
    <row r="6" spans="2:14" x14ac:dyDescent="0.55000000000000004">
      <c r="B6" s="24" t="s">
        <v>95</v>
      </c>
      <c r="C6" s="24"/>
      <c r="D6" s="24"/>
      <c r="E6" s="24"/>
      <c r="G6" s="24" t="s">
        <v>103</v>
      </c>
      <c r="H6" s="24"/>
      <c r="J6" s="24" t="s">
        <v>99</v>
      </c>
      <c r="K6" s="24"/>
      <c r="L6" s="24"/>
      <c r="M6" s="24"/>
      <c r="N6" s="24"/>
    </row>
    <row r="7" spans="2:14" x14ac:dyDescent="0.55000000000000004">
      <c r="B7" t="s">
        <v>40</v>
      </c>
      <c r="C7" t="s">
        <v>4</v>
      </c>
      <c r="D7" t="s">
        <v>41</v>
      </c>
      <c r="E7" t="s">
        <v>42</v>
      </c>
      <c r="G7" t="s">
        <v>4</v>
      </c>
      <c r="H7" s="25">
        <f>K9</f>
        <v>31850</v>
      </c>
    </row>
    <row r="8" spans="2:14" x14ac:dyDescent="0.55000000000000004">
      <c r="B8" t="s">
        <v>44</v>
      </c>
      <c r="C8" s="9">
        <f>SUMIFS(Revenue!$F$7:$F$24,Revenue!$B$7:$B$24,"&gt;="&amp;DATE(2026,1,1),Revenue!$B$7:$B$24,"&lt;"&amp;DATE(2026,2,1))</f>
        <v>5950</v>
      </c>
      <c r="D8" s="9">
        <f>SUMIFS(Costs!$F$7:$F$30,Costs!$B$7:$B$30,"&gt;="&amp;DATE(2026,1,1),Costs!$B$7:$B$30,"&lt;"&amp;DATE(2026,2,1))</f>
        <v>946</v>
      </c>
      <c r="E8" s="9">
        <f t="shared" ref="E8:E13" si="0">C8-D8</f>
        <v>5004</v>
      </c>
      <c r="G8" t="s">
        <v>41</v>
      </c>
      <c r="H8" s="25">
        <f>K10*(-1)</f>
        <v>-6080</v>
      </c>
      <c r="J8" s="24" t="s">
        <v>100</v>
      </c>
      <c r="K8" s="24"/>
      <c r="M8" s="24" t="s">
        <v>101</v>
      </c>
      <c r="N8" s="24"/>
    </row>
    <row r="9" spans="2:14" x14ac:dyDescent="0.55000000000000004">
      <c r="B9" t="s">
        <v>47</v>
      </c>
      <c r="C9" s="9">
        <f>SUMIFS(Revenue!$F$7:$F$24,Revenue!$B$7:$B$24,"&gt;="&amp;DATE(2026,2,1),Revenue!$B$7:$B$24,"&lt;"&amp;DATE(2026,3,1))</f>
        <v>4900</v>
      </c>
      <c r="D9" s="9">
        <f>SUMIFS(Costs!$F$7:$F$30,Costs!$B$7:$B$30,"&gt;="&amp;DATE(2026,2,1),Costs!$B$7:$B$30,"&lt;"&amp;DATE(2026,3,1))</f>
        <v>989</v>
      </c>
      <c r="E9" s="9">
        <f t="shared" si="0"/>
        <v>3911</v>
      </c>
      <c r="G9" t="s">
        <v>19</v>
      </c>
      <c r="H9" s="25">
        <f t="shared" ref="H9" si="1">K11</f>
        <v>25770</v>
      </c>
      <c r="J9" t="s">
        <v>10</v>
      </c>
      <c r="K9" s="9">
        <f>SUM(RevenueTable[Revenue])</f>
        <v>31850</v>
      </c>
      <c r="M9" t="s">
        <v>102</v>
      </c>
      <c r="N9" t="str">
        <f>COUNT(RevenueTable[Date]) &amp; " transactions"</f>
        <v>18 transactions</v>
      </c>
    </row>
    <row r="10" spans="2:14" x14ac:dyDescent="0.55000000000000004">
      <c r="B10" t="s">
        <v>48</v>
      </c>
      <c r="C10" s="9">
        <f>SUMIFS(Revenue!$F$7:$F$24,Revenue!$B$7:$B$24,"&gt;="&amp;DATE(2026,3,1),Revenue!$B$7:$B$24,"&lt;"&amp;DATE(2026,4,1))</f>
        <v>5000</v>
      </c>
      <c r="D10" s="9">
        <f>SUMIFS(Costs!$F$7:$F$30,Costs!$B$7:$B$30,"&gt;="&amp;DATE(2026,3,1),Costs!$B$7:$B$30,"&lt;"&amp;DATE(2026,4,1))</f>
        <v>1012</v>
      </c>
      <c r="E10" s="9">
        <f t="shared" si="0"/>
        <v>3988</v>
      </c>
      <c r="J10" t="s">
        <v>14</v>
      </c>
      <c r="K10" s="9">
        <f>SUM(CostTable[Amount])</f>
        <v>6080</v>
      </c>
      <c r="M10" t="s">
        <v>102</v>
      </c>
      <c r="N10" t="str">
        <f>COUNT(CostTable[Date]) &amp; " transactions"</f>
        <v>24 transactions</v>
      </c>
    </row>
    <row r="11" spans="2:14" x14ac:dyDescent="0.55000000000000004">
      <c r="B11" t="s">
        <v>50</v>
      </c>
      <c r="C11" s="9">
        <f>SUMIFS(Revenue!$F$7:$F$24,Revenue!$B$7:$B$24,"&gt;="&amp;DATE(2026,4,1),Revenue!$B$7:$B$24,"&lt;"&amp;DATE(2026,5,1))</f>
        <v>6000</v>
      </c>
      <c r="D11" s="9">
        <f>SUMIFS(Costs!$F$7:$F$30,Costs!$B$7:$B$30,"&gt;="&amp;DATE(2026,4,1),Costs!$B$7:$B$30,"&lt;"&amp;DATE(2026,5,1))</f>
        <v>978</v>
      </c>
      <c r="E11" s="9">
        <f t="shared" si="0"/>
        <v>5022</v>
      </c>
      <c r="J11" t="s">
        <v>19</v>
      </c>
      <c r="K11" s="9">
        <f>K9-K10</f>
        <v>25770</v>
      </c>
      <c r="M11" t="s">
        <v>22</v>
      </c>
      <c r="N11" s="11" t="str">
        <f>"Profit margin: " &amp; TEXT(K11/K9, "0.0%")</f>
        <v>Profit margin: 80.9%</v>
      </c>
    </row>
    <row r="12" spans="2:14" x14ac:dyDescent="0.55000000000000004">
      <c r="B12" t="s">
        <v>52</v>
      </c>
      <c r="C12" s="9">
        <f>SUMIFS(Revenue!$F$7:$F$24,Revenue!$B$7:$B$24,"&gt;="&amp;DATE(2026,5,1),Revenue!$B$7:$B$24,"&lt;"&amp;DATE(2026,6,1))</f>
        <v>4850</v>
      </c>
      <c r="D12" s="9">
        <f>SUMIFS(Costs!$F$7:$F$30,Costs!$B$7:$B$30,"&gt;="&amp;DATE(2026,5,1),Costs!$B$7:$B$30,"&lt;"&amp;DATE(2026,6,1))</f>
        <v>921</v>
      </c>
      <c r="E12" s="9">
        <f t="shared" si="0"/>
        <v>3929</v>
      </c>
      <c r="J12" t="s">
        <v>26</v>
      </c>
      <c r="K12" s="9">
        <f>SUMIF(Revenue!G7:G24,"Outstanding",Revenue!F7:F24)</f>
        <v>4200</v>
      </c>
      <c r="M12" t="s">
        <v>51</v>
      </c>
      <c r="N12" s="10" t="str">
        <f>COUNTIF(Revenue!G7:G24,"Outstanding") &amp; " invoices"</f>
        <v>2 invoices</v>
      </c>
    </row>
    <row r="13" spans="2:14" x14ac:dyDescent="0.55000000000000004">
      <c r="B13" t="s">
        <v>53</v>
      </c>
      <c r="C13" s="9">
        <f>SUMIFS(Revenue!$F$7:$F$24,Revenue!$B$7:$B$24,"&gt;="&amp;DATE(2026,6,1),Revenue!$B$7:$B$24,"&lt;"&amp;DATE(2026,7,1))</f>
        <v>5150</v>
      </c>
      <c r="D13" s="9">
        <f>SUMIFS(Costs!$F$7:$F$30,Costs!$B$7:$B$30,"&gt;="&amp;DATE(2026,6,1),Costs!$B$7:$B$30,"&lt;"&amp;DATE(2026,7,1))</f>
        <v>1234</v>
      </c>
      <c r="E13" s="9">
        <f t="shared" si="0"/>
        <v>3916</v>
      </c>
      <c r="J13" t="s">
        <v>84</v>
      </c>
      <c r="K13" s="9" cm="1">
        <f t="array" ref="K13">SUM(Revenue!F7:F24*(Revenue!G7:G24="Outstanding")*(_xlfn.DAYS(DATE(2026,6,30),Revenue!B7:B24)&gt;31))</f>
        <v>1800</v>
      </c>
      <c r="M13" t="s">
        <v>85</v>
      </c>
      <c r="N13" s="10" t="str" cm="1">
        <f t="array" ref="N13">SUM((Revenue!G7:G24="Outstanding")*(_xlfn.DAYS(DATE(2026,6,30),Revenue!B7:B24)&gt;31)*1) &amp; " invoices"</f>
        <v>1 invoices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495B-A9F2-4F7D-8E48-DFBE3E8A3446}">
  <sheetPr>
    <tabColor theme="1"/>
  </sheetPr>
  <dimension ref="B2:D29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  <col min="2" max="2" width="19.15625" customWidth="1"/>
    <col min="3" max="3" width="47.83984375" customWidth="1"/>
    <col min="4" max="4" width="111.68359375" bestFit="1" customWidth="1"/>
  </cols>
  <sheetData>
    <row r="2" spans="2:4" ht="25.8" x14ac:dyDescent="0.95">
      <c r="B2" s="2" t="s">
        <v>106</v>
      </c>
    </row>
    <row r="3" spans="2:4" x14ac:dyDescent="0.55000000000000004">
      <c r="B3" s="3" t="s">
        <v>107</v>
      </c>
    </row>
    <row r="6" spans="2:4" x14ac:dyDescent="0.55000000000000004">
      <c r="B6" s="13" t="s">
        <v>114</v>
      </c>
      <c r="C6" s="13" t="s">
        <v>55</v>
      </c>
      <c r="D6" s="13" t="s">
        <v>157</v>
      </c>
    </row>
    <row r="7" spans="2:4" x14ac:dyDescent="0.55000000000000004">
      <c r="B7" s="54" t="s">
        <v>113</v>
      </c>
      <c r="C7" s="55" t="s">
        <v>156</v>
      </c>
      <c r="D7" s="55" t="s">
        <v>158</v>
      </c>
    </row>
    <row r="8" spans="2:4" x14ac:dyDescent="0.55000000000000004">
      <c r="B8" s="56" t="s">
        <v>112</v>
      </c>
      <c r="C8" s="57" t="s">
        <v>160</v>
      </c>
      <c r="D8" s="57" t="s">
        <v>161</v>
      </c>
    </row>
    <row r="9" spans="2:4" x14ac:dyDescent="0.55000000000000004">
      <c r="B9" s="56" t="s">
        <v>116</v>
      </c>
      <c r="C9" s="57" t="s">
        <v>162</v>
      </c>
      <c r="D9" s="57" t="s">
        <v>163</v>
      </c>
    </row>
    <row r="10" spans="2:4" x14ac:dyDescent="0.55000000000000004">
      <c r="B10" s="56" t="s">
        <v>109</v>
      </c>
      <c r="C10" s="57" t="s">
        <v>165</v>
      </c>
      <c r="D10" s="57" t="s">
        <v>166</v>
      </c>
    </row>
    <row r="11" spans="2:4" x14ac:dyDescent="0.55000000000000004">
      <c r="B11" s="56" t="s">
        <v>104</v>
      </c>
      <c r="C11" s="57" t="s">
        <v>155</v>
      </c>
      <c r="D11" s="57" t="s">
        <v>159</v>
      </c>
    </row>
    <row r="12" spans="2:4" x14ac:dyDescent="0.55000000000000004">
      <c r="B12" s="56" t="s">
        <v>108</v>
      </c>
      <c r="C12" s="57" t="s">
        <v>164</v>
      </c>
      <c r="D12" s="57" t="s">
        <v>185</v>
      </c>
    </row>
    <row r="15" spans="2:4" x14ac:dyDescent="0.55000000000000004">
      <c r="B15" s="13" t="s">
        <v>188</v>
      </c>
      <c r="C15" s="48"/>
      <c r="D15" s="48"/>
    </row>
    <row r="16" spans="2:4" x14ac:dyDescent="0.55000000000000004">
      <c r="B16" t="s">
        <v>186</v>
      </c>
      <c r="C16" s="98" t="s">
        <v>189</v>
      </c>
      <c r="D16" s="98"/>
    </row>
    <row r="17" spans="2:4" x14ac:dyDescent="0.55000000000000004">
      <c r="B17" t="s">
        <v>187</v>
      </c>
      <c r="C17" s="98" t="s">
        <v>210</v>
      </c>
      <c r="D17" s="98"/>
    </row>
    <row r="20" spans="2:4" ht="14.05" customHeight="1" x14ac:dyDescent="0.55000000000000004">
      <c r="B20" s="80"/>
      <c r="C20" s="80"/>
      <c r="D20" s="80"/>
    </row>
    <row r="21" spans="2:4" ht="22" customHeight="1" x14ac:dyDescent="0.55000000000000004">
      <c r="B21" s="99" t="s">
        <v>242</v>
      </c>
      <c r="C21" s="89"/>
      <c r="D21" s="80"/>
    </row>
    <row r="22" spans="2:4" ht="30" customHeight="1" x14ac:dyDescent="0.55000000000000004">
      <c r="B22" s="100" t="s">
        <v>243</v>
      </c>
      <c r="C22" s="89"/>
      <c r="D22" s="80"/>
    </row>
    <row r="23" spans="2:4" ht="84" customHeight="1" x14ac:dyDescent="0.55000000000000004">
      <c r="B23" s="97" t="s">
        <v>236</v>
      </c>
      <c r="C23" s="89"/>
      <c r="D23" s="80"/>
    </row>
    <row r="24" spans="2:4" ht="10" customHeight="1" x14ac:dyDescent="0.55000000000000004">
      <c r="B24" s="80"/>
      <c r="C24" s="80"/>
      <c r="D24" s="80"/>
    </row>
    <row r="25" spans="2:4" ht="34" customHeight="1" x14ac:dyDescent="0.55000000000000004">
      <c r="B25" s="80"/>
      <c r="C25" s="80"/>
      <c r="D25" s="80"/>
    </row>
    <row r="26" spans="2:4" ht="6" customHeight="1" x14ac:dyDescent="0.55000000000000004">
      <c r="B26" s="80"/>
      <c r="C26" s="80"/>
      <c r="D26" s="80"/>
    </row>
    <row r="27" spans="2:4" ht="20.05" customHeight="1" x14ac:dyDescent="0.55000000000000004">
      <c r="B27" s="97" t="s">
        <v>241</v>
      </c>
      <c r="C27" s="89"/>
      <c r="D27" s="80"/>
    </row>
    <row r="28" spans="2:4" ht="14.05" customHeight="1" x14ac:dyDescent="0.55000000000000004">
      <c r="B28" s="80"/>
      <c r="C28" s="80"/>
      <c r="D28" s="80"/>
    </row>
    <row r="29" spans="2:4" ht="14.05" customHeight="1" x14ac:dyDescent="0.55000000000000004">
      <c r="B29" s="80"/>
      <c r="C29" s="80"/>
      <c r="D29" s="80"/>
    </row>
  </sheetData>
  <mergeCells count="6">
    <mergeCell ref="B27:C27"/>
    <mergeCell ref="C17:D17"/>
    <mergeCell ref="C16:D16"/>
    <mergeCell ref="B21:C21"/>
    <mergeCell ref="B22:C22"/>
    <mergeCell ref="B23:C23"/>
  </mergeCells>
  <hyperlinks>
    <hyperlink ref="B7" location="_template!A1" display="_template" xr:uid="{BABF081F-494B-4360-8DCB-5D88159F549E}"/>
    <hyperlink ref="B8" location="'KPI Cards'!A1" display="KPI Cards" xr:uid="{0F4FF803-2D47-4017-A98C-BF3F946E1143}"/>
    <hyperlink ref="B9" location="'Chart Designs'!A1" display="Chart Designs" xr:uid="{0DBB2D5C-7C74-4745-B2E7-69A23D4EC1FB}"/>
    <hyperlink ref="B12" location="'Color Palettes'!A1" display="Color Pallettes" xr:uid="{D703C34D-F0B1-4921-93EE-E8A73099A932}"/>
    <hyperlink ref="B10" location="'Report Layouts'!A1" display="Report Layouts" xr:uid="{18956250-E7A8-4BC9-BDE0-EAC65AF59772}"/>
    <hyperlink ref="B11" location="'Table Styles'!A1" display="Table Styles" xr:uid="{CA597534-E5F8-453E-81EE-D68F537A52E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0534-A48A-44C8-96C5-5DFDFA817FF1}">
  <dimension ref="B2:B3"/>
  <sheetViews>
    <sheetView zoomScale="85" zoomScaleNormal="85" workbookViewId="0"/>
  </sheetViews>
  <sheetFormatPr defaultColWidth="8.83984375" defaultRowHeight="14.4" x14ac:dyDescent="0.55000000000000004"/>
  <cols>
    <col min="1" max="1" width="3.15625" customWidth="1"/>
  </cols>
  <sheetData>
    <row r="2" spans="2:2" ht="25.8" x14ac:dyDescent="0.95">
      <c r="B2" s="2" t="s">
        <v>86</v>
      </c>
    </row>
    <row r="3" spans="2:2" x14ac:dyDescent="0.55000000000000004">
      <c r="B3" s="3" t="s">
        <v>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4941B-EE58-4E21-9CA4-12AFFBF0C4F4}">
  <dimension ref="B2:O27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</cols>
  <sheetData>
    <row r="2" spans="2:15" ht="25.8" x14ac:dyDescent="0.95">
      <c r="B2" s="2" t="s">
        <v>110</v>
      </c>
    </row>
    <row r="3" spans="2:15" x14ac:dyDescent="0.55000000000000004">
      <c r="B3" s="3" t="s">
        <v>111</v>
      </c>
    </row>
    <row r="6" spans="2:15" ht="18.600000000000001" thickBot="1" x14ac:dyDescent="0.75">
      <c r="B6" s="51" t="s">
        <v>143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16" spans="2:15" ht="18.600000000000001" thickBot="1" x14ac:dyDescent="0.75">
      <c r="B16" s="51" t="s">
        <v>144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27" spans="2:15" ht="18.600000000000001" thickBot="1" x14ac:dyDescent="0.75">
      <c r="B27" s="51" t="s">
        <v>145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7075-6434-40DA-8F13-944C3EEBD35A}">
  <dimension ref="B2:U23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</cols>
  <sheetData>
    <row r="2" spans="2:21" ht="25.8" x14ac:dyDescent="0.95">
      <c r="B2" s="2" t="s">
        <v>116</v>
      </c>
    </row>
    <row r="3" spans="2:21" x14ac:dyDescent="0.55000000000000004">
      <c r="B3" s="3" t="s">
        <v>115</v>
      </c>
    </row>
    <row r="6" spans="2:21" ht="18.600000000000001" thickBot="1" x14ac:dyDescent="0.75">
      <c r="B6" s="51" t="s">
        <v>137</v>
      </c>
      <c r="C6" s="52"/>
      <c r="D6" s="52"/>
      <c r="E6" s="52"/>
      <c r="F6" s="48"/>
      <c r="G6" s="48"/>
      <c r="I6" s="51" t="s">
        <v>138</v>
      </c>
      <c r="J6" s="52"/>
      <c r="K6" s="52"/>
      <c r="L6" s="52"/>
      <c r="M6" s="48"/>
      <c r="N6" s="48"/>
      <c r="P6" s="51" t="s">
        <v>139</v>
      </c>
      <c r="Q6" s="52"/>
      <c r="R6" s="52"/>
      <c r="S6" s="52"/>
      <c r="T6" s="48"/>
      <c r="U6" s="48"/>
    </row>
    <row r="23" spans="2:21" ht="18.600000000000001" thickBot="1" x14ac:dyDescent="0.75">
      <c r="B23" s="51" t="s">
        <v>140</v>
      </c>
      <c r="C23" s="52"/>
      <c r="D23" s="52"/>
      <c r="E23" s="52"/>
      <c r="F23" s="48"/>
      <c r="G23" s="48"/>
      <c r="I23" s="51" t="s">
        <v>141</v>
      </c>
      <c r="J23" s="52"/>
      <c r="K23" s="52"/>
      <c r="L23" s="52"/>
      <c r="M23" s="48"/>
      <c r="N23" s="48"/>
      <c r="P23" s="51" t="s">
        <v>142</v>
      </c>
      <c r="Q23" s="52"/>
      <c r="R23" s="52"/>
      <c r="S23" s="52"/>
      <c r="T23" s="48"/>
      <c r="U23" s="4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50E8-C5C0-41D8-AFC8-16AD02702754}">
  <dimension ref="B2:AB46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  <col min="2" max="2" width="2.83984375" customWidth="1"/>
    <col min="3" max="4" width="13.47265625" customWidth="1"/>
    <col min="5" max="5" width="19.47265625" customWidth="1"/>
    <col min="6" max="6" width="9.68359375" customWidth="1"/>
    <col min="7" max="7" width="2.83984375" customWidth="1"/>
    <col min="8" max="8" width="2.68359375" customWidth="1"/>
    <col min="9" max="9" width="2.83984375" customWidth="1"/>
    <col min="10" max="10" width="24" customWidth="1"/>
    <col min="11" max="12" width="9.68359375" customWidth="1"/>
    <col min="13" max="13" width="13.47265625" customWidth="1"/>
    <col min="14" max="14" width="2.83984375" customWidth="1"/>
    <col min="16" max="16" width="2.83984375" customWidth="1"/>
    <col min="17" max="18" width="13.47265625" customWidth="1"/>
    <col min="19" max="19" width="19.47265625" customWidth="1"/>
    <col min="20" max="20" width="9.68359375" customWidth="1"/>
    <col min="21" max="21" width="2.83984375" customWidth="1"/>
    <col min="22" max="22" width="2.68359375" customWidth="1"/>
    <col min="23" max="23" width="2.83984375" customWidth="1"/>
    <col min="24" max="24" width="24" customWidth="1"/>
    <col min="25" max="26" width="9.68359375" customWidth="1"/>
    <col min="27" max="27" width="13.47265625" customWidth="1"/>
    <col min="28" max="28" width="2.83984375" customWidth="1"/>
  </cols>
  <sheetData>
    <row r="2" spans="2:28" ht="25.8" x14ac:dyDescent="0.95">
      <c r="B2" s="2" t="s">
        <v>109</v>
      </c>
      <c r="P2" s="2"/>
    </row>
    <row r="3" spans="2:28" x14ac:dyDescent="0.55000000000000004">
      <c r="B3" s="3" t="s">
        <v>131</v>
      </c>
      <c r="P3" s="3"/>
    </row>
    <row r="6" spans="2:28" ht="18.600000000000001" thickBot="1" x14ac:dyDescent="0.75">
      <c r="B6" s="51" t="s">
        <v>133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P6" s="51" t="s">
        <v>134</v>
      </c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</row>
    <row r="14" spans="2:28" ht="14.7" thickBot="1" x14ac:dyDescent="0.6"/>
    <row r="15" spans="2:28" x14ac:dyDescent="0.55000000000000004">
      <c r="B15" s="16"/>
      <c r="C15" s="17"/>
      <c r="D15" s="17"/>
      <c r="E15" s="17"/>
      <c r="F15" s="17"/>
      <c r="G15" s="18"/>
      <c r="I15" s="16"/>
      <c r="J15" s="17"/>
      <c r="K15" s="17"/>
      <c r="L15" s="17"/>
      <c r="M15" s="17"/>
      <c r="N15" s="18"/>
    </row>
    <row r="16" spans="2:28" ht="18.3" x14ac:dyDescent="0.7">
      <c r="B16" s="19"/>
      <c r="C16" s="30" t="s">
        <v>132</v>
      </c>
      <c r="G16" s="20"/>
      <c r="I16" s="19"/>
      <c r="J16" s="30" t="s">
        <v>132</v>
      </c>
      <c r="N16" s="20"/>
    </row>
    <row r="17" spans="2:14" x14ac:dyDescent="0.55000000000000004">
      <c r="B17" s="19"/>
      <c r="G17" s="20"/>
      <c r="I17" s="19"/>
      <c r="N17" s="20"/>
    </row>
    <row r="18" spans="2:14" x14ac:dyDescent="0.55000000000000004">
      <c r="B18" s="19"/>
      <c r="G18" s="20"/>
      <c r="I18" s="19"/>
      <c r="N18" s="20"/>
    </row>
    <row r="19" spans="2:14" x14ac:dyDescent="0.55000000000000004">
      <c r="B19" s="19"/>
      <c r="G19" s="20"/>
      <c r="I19" s="19"/>
      <c r="N19" s="20"/>
    </row>
    <row r="20" spans="2:14" x14ac:dyDescent="0.55000000000000004">
      <c r="B20" s="19"/>
      <c r="G20" s="20"/>
      <c r="I20" s="19"/>
      <c r="N20" s="20"/>
    </row>
    <row r="21" spans="2:14" x14ac:dyDescent="0.55000000000000004">
      <c r="B21" s="19"/>
      <c r="G21" s="20"/>
      <c r="I21" s="19"/>
      <c r="N21" s="20"/>
    </row>
    <row r="22" spans="2:14" x14ac:dyDescent="0.55000000000000004">
      <c r="B22" s="19"/>
      <c r="G22" s="20"/>
      <c r="I22" s="19"/>
      <c r="N22" s="20"/>
    </row>
    <row r="23" spans="2:14" x14ac:dyDescent="0.55000000000000004">
      <c r="B23" s="19"/>
      <c r="G23" s="20"/>
      <c r="I23" s="19"/>
      <c r="N23" s="20"/>
    </row>
    <row r="24" spans="2:14" x14ac:dyDescent="0.55000000000000004">
      <c r="B24" s="19"/>
      <c r="G24" s="20"/>
      <c r="I24" s="19"/>
      <c r="N24" s="20"/>
    </row>
    <row r="25" spans="2:14" x14ac:dyDescent="0.55000000000000004">
      <c r="B25" s="19"/>
      <c r="D25" s="9"/>
      <c r="E25" s="9"/>
      <c r="F25" s="9"/>
      <c r="G25" s="20"/>
      <c r="I25" s="19"/>
      <c r="K25" s="9"/>
      <c r="L25" s="9"/>
      <c r="M25" s="9"/>
      <c r="N25" s="20"/>
    </row>
    <row r="26" spans="2:14" x14ac:dyDescent="0.55000000000000004">
      <c r="B26" s="19"/>
      <c r="G26" s="20"/>
      <c r="I26" s="19"/>
      <c r="N26" s="20"/>
    </row>
    <row r="27" spans="2:14" ht="14.7" thickBot="1" x14ac:dyDescent="0.6">
      <c r="B27" s="21"/>
      <c r="C27" s="22"/>
      <c r="D27" s="22"/>
      <c r="E27" s="22"/>
      <c r="F27" s="22"/>
      <c r="G27" s="23"/>
      <c r="I27" s="21"/>
      <c r="J27" s="22"/>
      <c r="K27" s="22"/>
      <c r="L27" s="22"/>
      <c r="M27" s="22"/>
      <c r="N27" s="23"/>
    </row>
    <row r="28" spans="2:14" ht="14.7" thickBot="1" x14ac:dyDescent="0.6"/>
    <row r="29" spans="2:14" x14ac:dyDescent="0.55000000000000004">
      <c r="B29" s="16"/>
      <c r="C29" s="17"/>
      <c r="D29" s="17"/>
      <c r="E29" s="17"/>
      <c r="F29" s="17"/>
      <c r="G29" s="18"/>
      <c r="I29" s="16"/>
      <c r="J29" s="17"/>
      <c r="K29" s="17"/>
      <c r="L29" s="17"/>
      <c r="M29" s="17"/>
      <c r="N29" s="18"/>
    </row>
    <row r="30" spans="2:14" ht="18.3" x14ac:dyDescent="0.7">
      <c r="B30" s="19"/>
      <c r="C30" s="30" t="s">
        <v>132</v>
      </c>
      <c r="G30" s="20"/>
      <c r="I30" s="19"/>
      <c r="J30" s="30" t="s">
        <v>132</v>
      </c>
      <c r="N30" s="20"/>
    </row>
    <row r="31" spans="2:14" x14ac:dyDescent="0.55000000000000004">
      <c r="B31" s="19"/>
      <c r="G31" s="20"/>
      <c r="I31" s="19"/>
      <c r="N31" s="20"/>
    </row>
    <row r="32" spans="2:14" x14ac:dyDescent="0.55000000000000004">
      <c r="B32" s="19"/>
      <c r="G32" s="20"/>
      <c r="I32" s="19"/>
      <c r="N32" s="20"/>
    </row>
    <row r="33" spans="2:28" x14ac:dyDescent="0.55000000000000004">
      <c r="B33" s="19"/>
      <c r="G33" s="20"/>
      <c r="I33" s="19"/>
      <c r="N33" s="20"/>
    </row>
    <row r="34" spans="2:28" x14ac:dyDescent="0.55000000000000004">
      <c r="B34" s="19"/>
      <c r="G34" s="20"/>
      <c r="I34" s="19"/>
      <c r="N34" s="20"/>
    </row>
    <row r="35" spans="2:28" x14ac:dyDescent="0.55000000000000004">
      <c r="B35" s="19"/>
      <c r="G35" s="20"/>
      <c r="I35" s="19"/>
      <c r="N35" s="20"/>
    </row>
    <row r="36" spans="2:28" x14ac:dyDescent="0.55000000000000004">
      <c r="B36" s="19"/>
      <c r="G36" s="20"/>
      <c r="I36" s="19"/>
      <c r="N36" s="20"/>
    </row>
    <row r="37" spans="2:28" x14ac:dyDescent="0.55000000000000004">
      <c r="B37" s="19"/>
      <c r="G37" s="20"/>
      <c r="I37" s="19"/>
      <c r="N37" s="20"/>
    </row>
    <row r="38" spans="2:28" x14ac:dyDescent="0.55000000000000004">
      <c r="B38" s="19"/>
      <c r="G38" s="20"/>
      <c r="I38" s="19"/>
      <c r="N38" s="20"/>
    </row>
    <row r="39" spans="2:28" x14ac:dyDescent="0.55000000000000004">
      <c r="B39" s="19"/>
      <c r="D39" s="9"/>
      <c r="E39" s="9"/>
      <c r="F39" s="9"/>
      <c r="G39" s="20"/>
      <c r="I39" s="19"/>
      <c r="K39" s="9"/>
      <c r="L39" s="9"/>
      <c r="M39" s="9"/>
      <c r="N39" s="20"/>
    </row>
    <row r="40" spans="2:28" x14ac:dyDescent="0.55000000000000004">
      <c r="B40" s="19"/>
      <c r="G40" s="20"/>
      <c r="I40" s="19"/>
      <c r="N40" s="20"/>
    </row>
    <row r="41" spans="2:28" ht="14.7" thickBot="1" x14ac:dyDescent="0.6">
      <c r="B41" s="21"/>
      <c r="C41" s="22"/>
      <c r="D41" s="22"/>
      <c r="E41" s="22"/>
      <c r="F41" s="22"/>
      <c r="G41" s="23"/>
      <c r="I41" s="21"/>
      <c r="J41" s="22"/>
      <c r="K41" s="22"/>
      <c r="L41" s="22"/>
      <c r="M41" s="22"/>
      <c r="N41" s="23"/>
    </row>
    <row r="46" spans="2:28" ht="18.600000000000001" thickBot="1" x14ac:dyDescent="0.75">
      <c r="B46" s="51" t="s">
        <v>135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P46" s="51" t="s">
        <v>136</v>
      </c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8491-DCF6-4088-B2D3-F69C69A84581}">
  <dimension ref="B2:P26"/>
  <sheetViews>
    <sheetView showGridLines="0" topLeftCell="A7" zoomScale="85" zoomScaleNormal="85" workbookViewId="0"/>
  </sheetViews>
  <sheetFormatPr defaultColWidth="8.83984375" defaultRowHeight="14.4" x14ac:dyDescent="0.55000000000000004"/>
  <cols>
    <col min="1" max="1" width="3.15625" customWidth="1"/>
    <col min="2" max="2" width="13.15625" style="6" customWidth="1"/>
    <col min="3" max="3" width="20.3125" customWidth="1"/>
    <col min="4" max="4" width="15" customWidth="1"/>
    <col min="6" max="6" width="13.15625" customWidth="1"/>
    <col min="7" max="7" width="25" customWidth="1"/>
    <col min="8" max="8" width="12.68359375" customWidth="1"/>
    <col min="10" max="10" width="13.15625" customWidth="1"/>
    <col min="11" max="11" width="23.68359375" customWidth="1"/>
    <col min="12" max="12" width="12.68359375" customWidth="1"/>
    <col min="14" max="14" width="13.15625" customWidth="1"/>
    <col min="15" max="15" width="23.68359375" customWidth="1"/>
    <col min="16" max="16" width="12.68359375" customWidth="1"/>
  </cols>
  <sheetData>
    <row r="2" spans="2:16" ht="25.8" x14ac:dyDescent="0.95">
      <c r="B2" s="4" t="s">
        <v>104</v>
      </c>
    </row>
    <row r="3" spans="2:16" x14ac:dyDescent="0.55000000000000004">
      <c r="B3" s="5" t="s">
        <v>105</v>
      </c>
    </row>
    <row r="6" spans="2:16" ht="18.600000000000001" thickBot="1" x14ac:dyDescent="0.75">
      <c r="B6" s="51" t="s">
        <v>146</v>
      </c>
      <c r="C6" s="52"/>
      <c r="D6" s="52"/>
      <c r="F6" s="51" t="s">
        <v>147</v>
      </c>
      <c r="G6" s="52"/>
      <c r="H6" s="52"/>
      <c r="J6" s="51" t="s">
        <v>148</v>
      </c>
      <c r="K6" s="52"/>
      <c r="L6" s="52"/>
      <c r="N6" s="51" t="s">
        <v>149</v>
      </c>
      <c r="O6" s="52"/>
      <c r="P6" s="52"/>
    </row>
    <row r="8" spans="2:16" x14ac:dyDescent="0.55000000000000004">
      <c r="B8" s="12" t="s">
        <v>0</v>
      </c>
      <c r="C8" s="13" t="s">
        <v>2</v>
      </c>
      <c r="D8" s="13" t="s">
        <v>4</v>
      </c>
      <c r="F8" s="12" t="s">
        <v>0</v>
      </c>
      <c r="G8" s="13" t="s">
        <v>54</v>
      </c>
      <c r="H8" s="13" t="s">
        <v>57</v>
      </c>
    </row>
    <row r="9" spans="2:16" x14ac:dyDescent="0.55000000000000004">
      <c r="B9" s="7">
        <v>46030</v>
      </c>
      <c r="C9" t="s">
        <v>7</v>
      </c>
      <c r="D9" s="8">
        <v>3200</v>
      </c>
      <c r="F9" s="7">
        <v>46027</v>
      </c>
      <c r="G9" t="s">
        <v>58</v>
      </c>
      <c r="H9" s="8">
        <v>66</v>
      </c>
    </row>
    <row r="10" spans="2:16" x14ac:dyDescent="0.55000000000000004">
      <c r="B10" s="7">
        <v>46041</v>
      </c>
      <c r="C10" t="s">
        <v>12</v>
      </c>
      <c r="D10" s="8">
        <v>950</v>
      </c>
      <c r="F10" s="7">
        <v>46033</v>
      </c>
      <c r="G10" t="s">
        <v>62</v>
      </c>
      <c r="H10" s="8">
        <v>450</v>
      </c>
    </row>
    <row r="11" spans="2:16" x14ac:dyDescent="0.55000000000000004">
      <c r="B11" s="7">
        <v>46049</v>
      </c>
      <c r="C11" t="s">
        <v>17</v>
      </c>
      <c r="D11" s="8">
        <v>1800</v>
      </c>
      <c r="F11" s="7">
        <v>46043</v>
      </c>
      <c r="G11" t="s">
        <v>65</v>
      </c>
      <c r="H11" s="8">
        <v>180</v>
      </c>
    </row>
    <row r="12" spans="2:16" x14ac:dyDescent="0.55000000000000004">
      <c r="B12" s="7">
        <v>46059</v>
      </c>
      <c r="C12" t="s">
        <v>21</v>
      </c>
      <c r="D12" s="8">
        <v>1600</v>
      </c>
      <c r="F12" s="7">
        <v>46050</v>
      </c>
      <c r="G12" t="s">
        <v>67</v>
      </c>
      <c r="H12" s="8">
        <v>250</v>
      </c>
    </row>
    <row r="13" spans="2:16" x14ac:dyDescent="0.55000000000000004">
      <c r="B13" s="7">
        <v>46067</v>
      </c>
      <c r="C13" t="s">
        <v>24</v>
      </c>
      <c r="D13" s="8">
        <v>1200</v>
      </c>
      <c r="F13" s="7">
        <v>46057</v>
      </c>
      <c r="G13" t="s">
        <v>58</v>
      </c>
      <c r="H13" s="8">
        <v>74</v>
      </c>
    </row>
    <row r="14" spans="2:16" x14ac:dyDescent="0.55000000000000004">
      <c r="B14" s="7">
        <v>46077</v>
      </c>
      <c r="C14" t="s">
        <v>28</v>
      </c>
      <c r="D14" s="8">
        <v>2100</v>
      </c>
      <c r="F14" s="7">
        <v>46062</v>
      </c>
      <c r="G14" t="s">
        <v>62</v>
      </c>
      <c r="H14" s="8">
        <v>600</v>
      </c>
    </row>
    <row r="15" spans="2:16" x14ac:dyDescent="0.55000000000000004">
      <c r="B15" s="7">
        <v>46085</v>
      </c>
      <c r="C15" t="s">
        <v>29</v>
      </c>
      <c r="D15" s="8">
        <v>1250</v>
      </c>
      <c r="F15" s="7">
        <v>46069</v>
      </c>
      <c r="G15" t="s">
        <v>65</v>
      </c>
      <c r="H15" s="8">
        <v>220</v>
      </c>
    </row>
    <row r="16" spans="2:16" x14ac:dyDescent="0.55000000000000004">
      <c r="B16" s="7">
        <v>46099</v>
      </c>
      <c r="C16" t="s">
        <v>30</v>
      </c>
      <c r="D16" s="8">
        <v>1450</v>
      </c>
      <c r="F16" s="7">
        <v>46079</v>
      </c>
      <c r="G16" t="s">
        <v>67</v>
      </c>
      <c r="H16" s="8">
        <v>95</v>
      </c>
    </row>
    <row r="17" spans="2:16" x14ac:dyDescent="0.55000000000000004">
      <c r="B17" s="7">
        <v>46109</v>
      </c>
      <c r="C17" t="s">
        <v>31</v>
      </c>
      <c r="D17" s="8">
        <v>2300</v>
      </c>
      <c r="F17" s="7">
        <v>46084</v>
      </c>
      <c r="G17" t="s">
        <v>58</v>
      </c>
      <c r="H17" s="8">
        <v>42</v>
      </c>
    </row>
    <row r="18" spans="2:16" x14ac:dyDescent="0.55000000000000004">
      <c r="B18" s="7">
        <v>46121</v>
      </c>
      <c r="C18" t="s">
        <v>32</v>
      </c>
      <c r="D18" s="8">
        <v>1350</v>
      </c>
      <c r="F18" s="7">
        <v>46093</v>
      </c>
      <c r="G18" t="s">
        <v>62</v>
      </c>
      <c r="H18" s="8">
        <v>520</v>
      </c>
    </row>
    <row r="19" spans="2:16" x14ac:dyDescent="0.55000000000000004">
      <c r="B19" s="7">
        <v>46129</v>
      </c>
      <c r="C19" t="s">
        <v>34</v>
      </c>
      <c r="D19" s="8">
        <v>1750</v>
      </c>
      <c r="F19" s="7">
        <v>46101</v>
      </c>
      <c r="G19" t="s">
        <v>65</v>
      </c>
      <c r="H19" s="8">
        <v>140</v>
      </c>
    </row>
    <row r="20" spans="2:16" x14ac:dyDescent="0.55000000000000004">
      <c r="B20" s="7">
        <v>46141</v>
      </c>
      <c r="C20" t="s">
        <v>35</v>
      </c>
      <c r="D20" s="8">
        <v>2900</v>
      </c>
      <c r="F20" s="7">
        <v>46110</v>
      </c>
      <c r="G20" t="s">
        <v>67</v>
      </c>
      <c r="H20" s="8">
        <v>310</v>
      </c>
    </row>
    <row r="21" spans="2:16" x14ac:dyDescent="0.55000000000000004">
      <c r="B21" s="7">
        <v>46149</v>
      </c>
      <c r="C21" t="s">
        <v>37</v>
      </c>
      <c r="D21" s="8">
        <v>1400</v>
      </c>
      <c r="F21" s="7">
        <v>46118</v>
      </c>
      <c r="G21" t="s">
        <v>58</v>
      </c>
      <c r="H21" s="8">
        <v>58</v>
      </c>
    </row>
    <row r="22" spans="2:16" x14ac:dyDescent="0.55000000000000004">
      <c r="B22" s="7">
        <v>46158</v>
      </c>
      <c r="C22" t="s">
        <v>38</v>
      </c>
      <c r="D22" s="8">
        <v>1800</v>
      </c>
      <c r="F22" s="7">
        <v>46127</v>
      </c>
      <c r="G22" t="s">
        <v>62</v>
      </c>
      <c r="H22" s="8">
        <v>480</v>
      </c>
    </row>
    <row r="26" spans="2:16" ht="18.600000000000001" thickBot="1" x14ac:dyDescent="0.75">
      <c r="B26" s="51" t="s">
        <v>150</v>
      </c>
      <c r="C26" s="52"/>
      <c r="D26" s="52"/>
      <c r="F26" s="51" t="s">
        <v>151</v>
      </c>
      <c r="G26" s="52"/>
      <c r="H26" s="52"/>
      <c r="J26" s="51" t="s">
        <v>152</v>
      </c>
      <c r="K26" s="52"/>
      <c r="L26" s="52"/>
      <c r="N26" s="51" t="s">
        <v>153</v>
      </c>
      <c r="O26" s="52"/>
      <c r="P26" s="52"/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80FE-A54F-4E4A-8F61-D9FAB636DFBC}">
  <dimension ref="B2:R22"/>
  <sheetViews>
    <sheetView showGridLines="0" zoomScale="85" zoomScaleNormal="85" workbookViewId="0"/>
  </sheetViews>
  <sheetFormatPr defaultColWidth="8.83984375" defaultRowHeight="14.4" x14ac:dyDescent="0.55000000000000004"/>
  <cols>
    <col min="1" max="1" width="3.15625" customWidth="1"/>
    <col min="2" max="2" width="18.15625" customWidth="1"/>
    <col min="3" max="4" width="8.68359375" customWidth="1"/>
    <col min="5" max="5" width="18.15625" customWidth="1"/>
    <col min="6" max="7" width="8.68359375" customWidth="1"/>
    <col min="8" max="8" width="18.15625" customWidth="1"/>
    <col min="9" max="10" width="8.68359375" customWidth="1"/>
    <col min="11" max="11" width="18.15625" customWidth="1"/>
    <col min="12" max="12" width="8.68359375" customWidth="1"/>
    <col min="14" max="14" width="18.15625" customWidth="1"/>
    <col min="15" max="15" width="8.68359375" customWidth="1"/>
    <col min="17" max="17" width="18.15625" customWidth="1"/>
    <col min="18" max="18" width="8.68359375" customWidth="1"/>
  </cols>
  <sheetData>
    <row r="2" spans="2:18" ht="25.8" x14ac:dyDescent="0.95">
      <c r="B2" s="2" t="s">
        <v>117</v>
      </c>
      <c r="E2" s="2"/>
      <c r="H2" s="2"/>
      <c r="K2" s="2"/>
      <c r="N2" s="2"/>
      <c r="Q2" s="2"/>
    </row>
    <row r="3" spans="2:18" x14ac:dyDescent="0.55000000000000004">
      <c r="B3" s="3" t="s">
        <v>118</v>
      </c>
      <c r="E3" s="3"/>
      <c r="H3" s="3"/>
      <c r="K3" s="3"/>
      <c r="N3" s="3"/>
      <c r="Q3" s="3"/>
    </row>
    <row r="6" spans="2:18" ht="18.600000000000001" thickBot="1" x14ac:dyDescent="0.75">
      <c r="B6" s="51" t="s">
        <v>179</v>
      </c>
      <c r="C6" s="52"/>
      <c r="E6" s="51" t="s">
        <v>180</v>
      </c>
      <c r="F6" s="52"/>
      <c r="H6" s="51" t="s">
        <v>181</v>
      </c>
      <c r="I6" s="52"/>
      <c r="K6" s="51" t="s">
        <v>182</v>
      </c>
      <c r="L6" s="52"/>
      <c r="N6" s="51" t="s">
        <v>183</v>
      </c>
      <c r="O6" s="52"/>
      <c r="Q6" s="51" t="s">
        <v>184</v>
      </c>
      <c r="R6" s="52"/>
    </row>
    <row r="7" spans="2:18" s="50" customFormat="1" x14ac:dyDescent="0.55000000000000004">
      <c r="B7"/>
      <c r="C7"/>
      <c r="D7"/>
      <c r="E7"/>
      <c r="F7"/>
      <c r="G7"/>
      <c r="H7"/>
      <c r="I7"/>
      <c r="J7"/>
      <c r="K7"/>
      <c r="L7"/>
      <c r="N7"/>
      <c r="O7"/>
      <c r="Q7"/>
      <c r="R7"/>
    </row>
    <row r="8" spans="2:18" s="50" customFormat="1" x14ac:dyDescent="0.55000000000000004">
      <c r="B8" s="53" t="s">
        <v>120</v>
      </c>
      <c r="C8"/>
      <c r="D8"/>
      <c r="E8" s="53" t="s">
        <v>120</v>
      </c>
      <c r="F8"/>
      <c r="G8"/>
      <c r="H8" s="53" t="s">
        <v>120</v>
      </c>
      <c r="I8"/>
      <c r="J8"/>
      <c r="K8" s="53" t="s">
        <v>120</v>
      </c>
      <c r="L8"/>
      <c r="N8" s="53" t="s">
        <v>120</v>
      </c>
      <c r="O8"/>
      <c r="Q8" s="53" t="s">
        <v>120</v>
      </c>
      <c r="R8"/>
    </row>
    <row r="9" spans="2:18" s="50" customFormat="1" x14ac:dyDescent="0.55000000000000004">
      <c r="B9" s="101" t="s">
        <v>119</v>
      </c>
      <c r="C9" s="102"/>
      <c r="D9"/>
      <c r="E9" s="101"/>
      <c r="F9" s="102"/>
      <c r="G9"/>
      <c r="H9" s="101"/>
      <c r="I9" s="102"/>
      <c r="J9"/>
      <c r="K9" s="101"/>
      <c r="L9" s="102"/>
      <c r="N9" s="101"/>
      <c r="O9" s="102"/>
      <c r="Q9" s="101"/>
      <c r="R9" s="102"/>
    </row>
    <row r="10" spans="2:18" s="50" customFormat="1" x14ac:dyDescent="0.55000000000000004">
      <c r="B10"/>
      <c r="C10"/>
      <c r="D10"/>
      <c r="E10"/>
      <c r="F10"/>
      <c r="G10"/>
      <c r="H10"/>
      <c r="I10"/>
      <c r="J10"/>
      <c r="K10"/>
      <c r="L10"/>
      <c r="N10"/>
      <c r="O10"/>
      <c r="Q10"/>
      <c r="R10"/>
    </row>
    <row r="11" spans="2:18" x14ac:dyDescent="0.55000000000000004">
      <c r="B11" s="69" t="s">
        <v>167</v>
      </c>
      <c r="C11" s="58" t="s">
        <v>121</v>
      </c>
      <c r="E11" s="69" t="s">
        <v>167</v>
      </c>
      <c r="F11" s="70"/>
      <c r="H11" s="69" t="s">
        <v>167</v>
      </c>
      <c r="I11" s="70"/>
      <c r="K11" s="69" t="s">
        <v>167</v>
      </c>
      <c r="L11" s="70"/>
      <c r="N11" s="69" t="s">
        <v>167</v>
      </c>
      <c r="O11" s="70"/>
      <c r="Q11" s="69" t="s">
        <v>167</v>
      </c>
      <c r="R11" s="70"/>
    </row>
    <row r="12" spans="2:18" x14ac:dyDescent="0.55000000000000004">
      <c r="B12" s="49" t="s">
        <v>168</v>
      </c>
      <c r="C12" s="59" t="s">
        <v>122</v>
      </c>
      <c r="E12" s="49" t="s">
        <v>168</v>
      </c>
      <c r="F12" s="71"/>
      <c r="H12" s="49" t="s">
        <v>168</v>
      </c>
      <c r="I12" s="71"/>
      <c r="K12" s="49" t="s">
        <v>168</v>
      </c>
      <c r="L12" s="71"/>
      <c r="N12" s="49" t="s">
        <v>168</v>
      </c>
      <c r="O12" s="71"/>
      <c r="Q12" s="49" t="s">
        <v>168</v>
      </c>
      <c r="R12" s="71"/>
    </row>
    <row r="13" spans="2:18" x14ac:dyDescent="0.55000000000000004">
      <c r="B13" s="49" t="s">
        <v>169</v>
      </c>
      <c r="C13" s="60" t="s">
        <v>123</v>
      </c>
      <c r="E13" s="49" t="s">
        <v>169</v>
      </c>
      <c r="F13" s="70"/>
      <c r="H13" s="49" t="s">
        <v>169</v>
      </c>
      <c r="I13" s="70"/>
      <c r="K13" s="49" t="s">
        <v>169</v>
      </c>
      <c r="L13" s="70"/>
      <c r="N13" s="49" t="s">
        <v>169</v>
      </c>
      <c r="O13" s="70"/>
      <c r="Q13" s="49" t="s">
        <v>169</v>
      </c>
      <c r="R13" s="70"/>
    </row>
    <row r="14" spans="2:18" x14ac:dyDescent="0.55000000000000004">
      <c r="B14" s="49" t="s">
        <v>170</v>
      </c>
      <c r="C14" s="61" t="s">
        <v>124</v>
      </c>
      <c r="E14" s="49" t="s">
        <v>170</v>
      </c>
      <c r="F14" s="70"/>
      <c r="H14" s="49" t="s">
        <v>170</v>
      </c>
      <c r="I14" s="70"/>
      <c r="K14" s="49" t="s">
        <v>170</v>
      </c>
      <c r="L14" s="70"/>
      <c r="N14" s="49" t="s">
        <v>170</v>
      </c>
      <c r="O14" s="70"/>
      <c r="Q14" s="49" t="s">
        <v>170</v>
      </c>
      <c r="R14" s="70"/>
    </row>
    <row r="15" spans="2:18" x14ac:dyDescent="0.55000000000000004">
      <c r="B15" s="49" t="s">
        <v>171</v>
      </c>
      <c r="C15" s="62" t="s">
        <v>125</v>
      </c>
      <c r="E15" s="49" t="s">
        <v>171</v>
      </c>
      <c r="F15" s="70"/>
      <c r="H15" s="49" t="s">
        <v>171</v>
      </c>
      <c r="I15" s="70"/>
      <c r="K15" s="49" t="s">
        <v>171</v>
      </c>
      <c r="L15" s="70"/>
      <c r="N15" s="49" t="s">
        <v>171</v>
      </c>
      <c r="O15" s="70"/>
      <c r="Q15" s="49" t="s">
        <v>171</v>
      </c>
      <c r="R15" s="70"/>
    </row>
    <row r="16" spans="2:18" x14ac:dyDescent="0.55000000000000004">
      <c r="B16" s="49" t="s">
        <v>172</v>
      </c>
      <c r="C16" s="63" t="s">
        <v>126</v>
      </c>
      <c r="E16" s="49" t="s">
        <v>172</v>
      </c>
      <c r="F16" s="71"/>
      <c r="H16" s="49" t="s">
        <v>172</v>
      </c>
      <c r="I16" s="71"/>
      <c r="K16" s="49" t="s">
        <v>172</v>
      </c>
      <c r="L16" s="71"/>
      <c r="N16" s="49" t="s">
        <v>172</v>
      </c>
      <c r="O16" s="71"/>
      <c r="Q16" s="49" t="s">
        <v>172</v>
      </c>
      <c r="R16" s="71"/>
    </row>
    <row r="17" spans="2:18" x14ac:dyDescent="0.55000000000000004">
      <c r="B17" s="49" t="s">
        <v>173</v>
      </c>
      <c r="C17" s="64" t="s">
        <v>127</v>
      </c>
      <c r="E17" s="49" t="s">
        <v>173</v>
      </c>
      <c r="F17" s="71"/>
      <c r="H17" s="49" t="s">
        <v>173</v>
      </c>
      <c r="I17" s="71"/>
      <c r="K17" s="49" t="s">
        <v>173</v>
      </c>
      <c r="L17" s="71"/>
      <c r="N17" s="49" t="s">
        <v>173</v>
      </c>
      <c r="O17" s="71"/>
      <c r="Q17" s="49" t="s">
        <v>173</v>
      </c>
      <c r="R17" s="71"/>
    </row>
    <row r="18" spans="2:18" x14ac:dyDescent="0.55000000000000004">
      <c r="B18" s="49" t="s">
        <v>174</v>
      </c>
      <c r="C18" s="65" t="s">
        <v>128</v>
      </c>
      <c r="E18" s="49" t="s">
        <v>174</v>
      </c>
      <c r="F18" s="71"/>
      <c r="H18" s="49" t="s">
        <v>174</v>
      </c>
      <c r="I18" s="71"/>
      <c r="K18" s="49" t="s">
        <v>174</v>
      </c>
      <c r="L18" s="71"/>
      <c r="N18" s="49" t="s">
        <v>174</v>
      </c>
      <c r="O18" s="71"/>
      <c r="Q18" s="49" t="s">
        <v>174</v>
      </c>
      <c r="R18" s="71"/>
    </row>
    <row r="19" spans="2:18" x14ac:dyDescent="0.55000000000000004">
      <c r="B19" s="49" t="s">
        <v>175</v>
      </c>
      <c r="C19" s="66" t="s">
        <v>129</v>
      </c>
      <c r="E19" s="49" t="s">
        <v>175</v>
      </c>
      <c r="F19" s="71"/>
      <c r="H19" s="49" t="s">
        <v>175</v>
      </c>
      <c r="I19" s="71"/>
      <c r="K19" s="49" t="s">
        <v>175</v>
      </c>
      <c r="L19" s="71"/>
      <c r="N19" s="49" t="s">
        <v>175</v>
      </c>
      <c r="O19" s="71"/>
      <c r="Q19" s="49" t="s">
        <v>175</v>
      </c>
      <c r="R19" s="71"/>
    </row>
    <row r="20" spans="2:18" x14ac:dyDescent="0.55000000000000004">
      <c r="B20" s="49" t="s">
        <v>176</v>
      </c>
      <c r="C20" s="67" t="s">
        <v>130</v>
      </c>
      <c r="E20" s="49" t="s">
        <v>176</v>
      </c>
      <c r="F20" s="71"/>
      <c r="H20" s="49" t="s">
        <v>176</v>
      </c>
      <c r="I20" s="71"/>
      <c r="K20" s="49" t="s">
        <v>176</v>
      </c>
      <c r="L20" s="71"/>
      <c r="N20" s="49" t="s">
        <v>176</v>
      </c>
      <c r="O20" s="71"/>
      <c r="Q20" s="49" t="s">
        <v>176</v>
      </c>
      <c r="R20" s="71"/>
    </row>
    <row r="21" spans="2:18" x14ac:dyDescent="0.55000000000000004">
      <c r="B21" s="49" t="s">
        <v>177</v>
      </c>
      <c r="C21" s="68"/>
      <c r="E21" s="49" t="s">
        <v>177</v>
      </c>
      <c r="F21" s="68"/>
      <c r="H21" s="49" t="s">
        <v>177</v>
      </c>
      <c r="I21" s="68"/>
      <c r="K21" s="49" t="s">
        <v>177</v>
      </c>
      <c r="L21" s="68"/>
      <c r="N21" s="49" t="s">
        <v>177</v>
      </c>
      <c r="O21" s="68"/>
      <c r="Q21" s="49" t="s">
        <v>177</v>
      </c>
      <c r="R21" s="68"/>
    </row>
    <row r="22" spans="2:18" x14ac:dyDescent="0.55000000000000004">
      <c r="B22" s="49" t="s">
        <v>178</v>
      </c>
      <c r="C22" s="68"/>
      <c r="E22" s="49" t="s">
        <v>178</v>
      </c>
      <c r="F22" s="68"/>
      <c r="H22" s="49" t="s">
        <v>178</v>
      </c>
      <c r="I22" s="68"/>
      <c r="K22" s="49" t="s">
        <v>178</v>
      </c>
      <c r="L22" s="68"/>
      <c r="N22" s="49" t="s">
        <v>178</v>
      </c>
      <c r="O22" s="68"/>
      <c r="Q22" s="49" t="s">
        <v>178</v>
      </c>
      <c r="R22" s="68"/>
    </row>
  </sheetData>
  <mergeCells count="6">
    <mergeCell ref="K9:L9"/>
    <mergeCell ref="N9:O9"/>
    <mergeCell ref="Q9:R9"/>
    <mergeCell ref="B9:C9"/>
    <mergeCell ref="E9:F9"/>
    <mergeCell ref="H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 Here</vt:lpstr>
      <vt:lpstr>Final Report ➤</vt:lpstr>
      <vt:lpstr>Revenue</vt:lpstr>
      <vt:lpstr>Costs</vt:lpstr>
      <vt:lpstr>Report</vt:lpstr>
      <vt:lpstr>Calculations</vt:lpstr>
      <vt:lpstr>Design Collection ➤</vt:lpstr>
      <vt:lpstr>_template</vt:lpstr>
      <vt:lpstr>KPI Cards</vt:lpstr>
      <vt:lpstr>Chart Designs</vt:lpstr>
      <vt:lpstr>Report Layouts</vt:lpstr>
      <vt:lpstr>Table Styles</vt:lpstr>
      <vt:lpstr>Color Palettes</vt:lpstr>
    </vt:vector>
  </TitlesOfParts>
  <Company>excelfind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 Excel Design Collection</dc:title>
  <dc:creator>excelfind</dc:creator>
  <cp:lastModifiedBy>The Office Lab</cp:lastModifiedBy>
  <dcterms:modified xsi:type="dcterms:W3CDTF">2026-10-25T20:44:53Z</dcterms:modified>
</cp:coreProperties>
</file>